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ml.chartshapes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Default Extension="emf" ContentType="image/x-emf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harts/chart3.xml" ContentType="application/vnd.openxmlformats-officedocument.drawingml.chart+xml"/>
  <Override PartName="/xl/embeddings/oleObject3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" yWindow="-12" windowWidth="11532" windowHeight="9708"/>
  </bookViews>
  <sheets>
    <sheet name="Расчет" sheetId="2" r:id="rId1"/>
    <sheet name="Управление" sheetId="1" r:id="rId2"/>
    <sheet name="Диаграмма3" sheetId="10" state="hidden" r:id="rId3"/>
    <sheet name="Потоки" sheetId="6" r:id="rId4"/>
    <sheet name="Высота" sheetId="4" r:id="rId5"/>
    <sheet name="Н_Новгород" sheetId="7" r:id="rId6"/>
    <sheet name="Радиация" sheetId="8" r:id="rId7"/>
  </sheets>
  <definedNames>
    <definedName name="_alfa">Управление!$H$13</definedName>
    <definedName name="_as">Расчет!$B$15</definedName>
    <definedName name="_av">Расчет!$B$14</definedName>
    <definedName name="_cosfi">Расчет!$B$17</definedName>
    <definedName name="_dd">Расчет!$F$16</definedName>
    <definedName name="_fi">Расчет!$B$4</definedName>
    <definedName name="_nd">Расчет!$B$6</definedName>
    <definedName name="_nn1">Расчет!$B$18</definedName>
    <definedName name="_nn2">Расчет!$B$19</definedName>
    <definedName name="_s1">Расчет!$B$11</definedName>
    <definedName name="_s2">Расчет!$B$12</definedName>
    <definedName name="_sigma">Расчет!$B$5</definedName>
    <definedName name="_sinfi">Расчет!$B$16</definedName>
    <definedName name="_sk">Расчет!$B$13</definedName>
    <definedName name="_so">Расчет!$B$7</definedName>
    <definedName name="_x1">Расчет!$F$12</definedName>
    <definedName name="_x2">Расчет!$H$12</definedName>
    <definedName name="_y1">Расчет!$G$12</definedName>
    <definedName name="_y2">Расчет!$I$12</definedName>
  </definedNames>
  <calcPr calcId="124519"/>
</workbook>
</file>

<file path=xl/calcChain.xml><?xml version="1.0" encoding="utf-8"?>
<calcChain xmlns="http://schemas.openxmlformats.org/spreadsheetml/2006/main">
  <c r="S281" i="6"/>
  <c r="S282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09"/>
  <c r="S310"/>
  <c r="S311"/>
  <c r="S312"/>
  <c r="S313"/>
  <c r="S314"/>
  <c r="S315"/>
  <c r="S316"/>
  <c r="S317"/>
  <c r="S318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4"/>
  <c r="S235"/>
  <c r="S236"/>
  <c r="S237"/>
  <c r="S238"/>
  <c r="S239"/>
  <c r="S240"/>
  <c r="S241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6"/>
  <c r="S267"/>
  <c r="S268"/>
  <c r="S269"/>
  <c r="S270"/>
  <c r="S271"/>
  <c r="S272"/>
  <c r="S273"/>
  <c r="S274"/>
  <c r="S275"/>
  <c r="S276"/>
  <c r="S277"/>
  <c r="S278"/>
  <c r="S279"/>
  <c r="S280"/>
  <c r="S28"/>
  <c r="S29"/>
  <c r="S26"/>
  <c r="S27"/>
  <c r="S10"/>
  <c r="S11"/>
  <c r="S12"/>
  <c r="S13"/>
  <c r="S14"/>
  <c r="S15"/>
  <c r="S16"/>
  <c r="S17"/>
  <c r="S18"/>
  <c r="S19"/>
  <c r="S20"/>
  <c r="S21"/>
  <c r="S22"/>
  <c r="S23"/>
  <c r="S24"/>
  <c r="S25"/>
  <c r="S9"/>
  <c r="F15" i="2"/>
  <c r="F14"/>
  <c r="B10"/>
  <c r="B9"/>
  <c r="B8"/>
  <c r="B7"/>
  <c r="B6"/>
  <c r="B5"/>
  <c r="B4"/>
  <c r="J25" i="7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K24"/>
  <c r="J24"/>
  <c r="F16" i="2" l="1"/>
  <c r="G18" s="1"/>
  <c r="H12" i="1"/>
  <c r="I12" i="2" l="1"/>
  <c r="H12"/>
  <c r="G12"/>
  <c r="F12"/>
  <c r="E24" l="1"/>
  <c r="B17"/>
  <c r="B16"/>
  <c r="B15"/>
  <c r="B14"/>
  <c r="B13"/>
  <c r="B12"/>
  <c r="B11"/>
  <c r="B24" l="1"/>
  <c r="E25"/>
  <c r="E26" l="1"/>
  <c r="B25"/>
  <c r="B26" s="1"/>
  <c r="C26" s="1"/>
  <c r="C24"/>
  <c r="D24" s="1"/>
  <c r="A9" i="6" s="1"/>
  <c r="B9" l="1"/>
  <c r="E9" s="1"/>
  <c r="D9"/>
  <c r="G9" s="1"/>
  <c r="C9"/>
  <c r="F9" s="1"/>
  <c r="B27" i="2"/>
  <c r="B28" s="1"/>
  <c r="G24"/>
  <c r="F24"/>
  <c r="H24"/>
  <c r="E27"/>
  <c r="D26"/>
  <c r="A11" i="6" s="1"/>
  <c r="B11" l="1"/>
  <c r="E11" s="1"/>
  <c r="D11"/>
  <c r="G11" s="1"/>
  <c r="C11"/>
  <c r="F11" s="1"/>
  <c r="H26" i="2"/>
  <c r="C27"/>
  <c r="D27" s="1"/>
  <c r="A12" i="6" s="1"/>
  <c r="K24" i="2"/>
  <c r="N24" s="1"/>
  <c r="J24"/>
  <c r="M24" s="1"/>
  <c r="I24"/>
  <c r="L24" s="1"/>
  <c r="H9" i="6" s="1"/>
  <c r="F26" i="2"/>
  <c r="G26"/>
  <c r="E28"/>
  <c r="C28"/>
  <c r="B29"/>
  <c r="P9" i="6" l="1"/>
  <c r="M9"/>
  <c r="J9"/>
  <c r="O9"/>
  <c r="L9"/>
  <c r="I9"/>
  <c r="N9"/>
  <c r="K9"/>
  <c r="B12"/>
  <c r="E12" s="1"/>
  <c r="D12"/>
  <c r="G12" s="1"/>
  <c r="C12"/>
  <c r="F12" s="1"/>
  <c r="H27" i="2"/>
  <c r="K26"/>
  <c r="N26" s="1"/>
  <c r="I26"/>
  <c r="L26" s="1"/>
  <c r="J26"/>
  <c r="M26" s="1"/>
  <c r="F27"/>
  <c r="G27"/>
  <c r="E29"/>
  <c r="D28"/>
  <c r="A13" i="6" s="1"/>
  <c r="C29" i="2"/>
  <c r="B30"/>
  <c r="P11" i="6" l="1"/>
  <c r="J11"/>
  <c r="M11"/>
  <c r="N11"/>
  <c r="H11"/>
  <c r="K11"/>
  <c r="O11"/>
  <c r="I11"/>
  <c r="L11"/>
  <c r="B13"/>
  <c r="E13" s="1"/>
  <c r="C13"/>
  <c r="F13" s="1"/>
  <c r="D13"/>
  <c r="G13" s="1"/>
  <c r="H28" i="2"/>
  <c r="K27"/>
  <c r="N27" s="1"/>
  <c r="J27"/>
  <c r="M27" s="1"/>
  <c r="I27"/>
  <c r="L27" s="1"/>
  <c r="G28"/>
  <c r="F28"/>
  <c r="E30"/>
  <c r="D29"/>
  <c r="A14" i="6" s="1"/>
  <c r="C30" i="2"/>
  <c r="B31"/>
  <c r="M12" i="6" l="1"/>
  <c r="J12"/>
  <c r="P12"/>
  <c r="O12"/>
  <c r="I12"/>
  <c r="L12"/>
  <c r="N12"/>
  <c r="H12"/>
  <c r="K12"/>
  <c r="B14"/>
  <c r="E14" s="1"/>
  <c r="D14"/>
  <c r="G14" s="1"/>
  <c r="C14"/>
  <c r="F14" s="1"/>
  <c r="H29" i="2"/>
  <c r="J28"/>
  <c r="M28" s="1"/>
  <c r="I28"/>
  <c r="L28" s="1"/>
  <c r="K28"/>
  <c r="N28" s="1"/>
  <c r="G29"/>
  <c r="F29"/>
  <c r="E31"/>
  <c r="D30"/>
  <c r="A15" i="6" s="1"/>
  <c r="C31" i="2"/>
  <c r="B32"/>
  <c r="P13" i="6" l="1"/>
  <c r="M13"/>
  <c r="J13"/>
  <c r="O13"/>
  <c r="I13"/>
  <c r="L13"/>
  <c r="N13"/>
  <c r="H13"/>
  <c r="K13"/>
  <c r="B15"/>
  <c r="E15" s="1"/>
  <c r="D15"/>
  <c r="G15" s="1"/>
  <c r="C15"/>
  <c r="F15" s="1"/>
  <c r="H30" i="2"/>
  <c r="I29"/>
  <c r="L29" s="1"/>
  <c r="J29"/>
  <c r="M29" s="1"/>
  <c r="K29"/>
  <c r="N29" s="1"/>
  <c r="F30"/>
  <c r="G30"/>
  <c r="E32"/>
  <c r="D31"/>
  <c r="A16" i="6" s="1"/>
  <c r="C32" i="2"/>
  <c r="B33"/>
  <c r="P14" i="6" l="1"/>
  <c r="J14"/>
  <c r="M14"/>
  <c r="O14"/>
  <c r="I14"/>
  <c r="L14"/>
  <c r="N14"/>
  <c r="H14"/>
  <c r="K14"/>
  <c r="B16"/>
  <c r="E16" s="1"/>
  <c r="C16"/>
  <c r="F16" s="1"/>
  <c r="D16"/>
  <c r="G16" s="1"/>
  <c r="H31" i="2"/>
  <c r="J30"/>
  <c r="M30" s="1"/>
  <c r="I30"/>
  <c r="L30" s="1"/>
  <c r="K30"/>
  <c r="N30" s="1"/>
  <c r="G31"/>
  <c r="F31"/>
  <c r="E33"/>
  <c r="D32"/>
  <c r="A17" i="6" s="1"/>
  <c r="C33" i="2"/>
  <c r="B34"/>
  <c r="M15" i="6" l="1"/>
  <c r="J15"/>
  <c r="P15"/>
  <c r="O15"/>
  <c r="I15"/>
  <c r="L15"/>
  <c r="N15"/>
  <c r="H15"/>
  <c r="K15"/>
  <c r="B17"/>
  <c r="E17" s="1"/>
  <c r="C17"/>
  <c r="F17" s="1"/>
  <c r="D17"/>
  <c r="G17" s="1"/>
  <c r="H32" i="2"/>
  <c r="K31"/>
  <c r="N31" s="1"/>
  <c r="J31"/>
  <c r="M31" s="1"/>
  <c r="I31"/>
  <c r="L31" s="1"/>
  <c r="G32"/>
  <c r="F32"/>
  <c r="E34"/>
  <c r="D33"/>
  <c r="A18" i="6" s="1"/>
  <c r="C34" i="2"/>
  <c r="B35"/>
  <c r="P16" i="6" l="1"/>
  <c r="M16"/>
  <c r="J16"/>
  <c r="N16"/>
  <c r="H16"/>
  <c r="K16"/>
  <c r="O16"/>
  <c r="I16"/>
  <c r="L16"/>
  <c r="B18"/>
  <c r="E18" s="1"/>
  <c r="D18"/>
  <c r="G18" s="1"/>
  <c r="C18"/>
  <c r="F18" s="1"/>
  <c r="H33" i="2"/>
  <c r="J32"/>
  <c r="M32" s="1"/>
  <c r="I32"/>
  <c r="L32" s="1"/>
  <c r="K32"/>
  <c r="N32" s="1"/>
  <c r="F33"/>
  <c r="G33"/>
  <c r="E35"/>
  <c r="D34"/>
  <c r="A19" i="6" s="1"/>
  <c r="C35" i="2"/>
  <c r="B36"/>
  <c r="P17" i="6" l="1"/>
  <c r="J17"/>
  <c r="M17"/>
  <c r="O17"/>
  <c r="I17"/>
  <c r="L17"/>
  <c r="N17"/>
  <c r="H17"/>
  <c r="K17"/>
  <c r="B19"/>
  <c r="E19" s="1"/>
  <c r="C19"/>
  <c r="F19" s="1"/>
  <c r="D19"/>
  <c r="G19" s="1"/>
  <c r="H34" i="2"/>
  <c r="I33"/>
  <c r="L33" s="1"/>
  <c r="J33"/>
  <c r="M33" s="1"/>
  <c r="K33"/>
  <c r="N33" s="1"/>
  <c r="G34"/>
  <c r="F34"/>
  <c r="E36"/>
  <c r="D35"/>
  <c r="A20" i="6" s="1"/>
  <c r="C36" i="2"/>
  <c r="B37"/>
  <c r="M18" i="6" l="1"/>
  <c r="J18"/>
  <c r="P18"/>
  <c r="N18"/>
  <c r="H18"/>
  <c r="K18"/>
  <c r="O18"/>
  <c r="I18"/>
  <c r="L18"/>
  <c r="B20"/>
  <c r="E20" s="1"/>
  <c r="D20"/>
  <c r="G20" s="1"/>
  <c r="C20"/>
  <c r="F20" s="1"/>
  <c r="H35" i="2"/>
  <c r="K34"/>
  <c r="N34" s="1"/>
  <c r="J34"/>
  <c r="M34" s="1"/>
  <c r="I34"/>
  <c r="L34" s="1"/>
  <c r="G35"/>
  <c r="F35"/>
  <c r="E37"/>
  <c r="D36"/>
  <c r="A21" i="6" s="1"/>
  <c r="C37" i="2"/>
  <c r="B38"/>
  <c r="P19" i="6" l="1"/>
  <c r="M19"/>
  <c r="J19"/>
  <c r="N19"/>
  <c r="H19"/>
  <c r="K19"/>
  <c r="O19"/>
  <c r="I19"/>
  <c r="L19"/>
  <c r="B21"/>
  <c r="E21" s="1"/>
  <c r="D21"/>
  <c r="G21" s="1"/>
  <c r="C21"/>
  <c r="F21" s="1"/>
  <c r="H36" i="2"/>
  <c r="J35"/>
  <c r="M35" s="1"/>
  <c r="I35"/>
  <c r="L35" s="1"/>
  <c r="K35"/>
  <c r="N35" s="1"/>
  <c r="F36"/>
  <c r="G36"/>
  <c r="E38"/>
  <c r="D37"/>
  <c r="A22" i="6" s="1"/>
  <c r="C38" i="2"/>
  <c r="B39"/>
  <c r="P20" i="6" l="1"/>
  <c r="J20"/>
  <c r="M20"/>
  <c r="O20"/>
  <c r="I20"/>
  <c r="L20"/>
  <c r="N20"/>
  <c r="H20"/>
  <c r="K20"/>
  <c r="B22"/>
  <c r="E22" s="1"/>
  <c r="C22"/>
  <c r="F22" s="1"/>
  <c r="D22"/>
  <c r="G22" s="1"/>
  <c r="H37" i="2"/>
  <c r="J36"/>
  <c r="M36" s="1"/>
  <c r="I36"/>
  <c r="L36" s="1"/>
  <c r="K36"/>
  <c r="N36" s="1"/>
  <c r="G37"/>
  <c r="F37"/>
  <c r="E39"/>
  <c r="D38"/>
  <c r="A23" i="6" s="1"/>
  <c r="C39" i="2"/>
  <c r="B40"/>
  <c r="M21" i="6" l="1"/>
  <c r="J21"/>
  <c r="P21"/>
  <c r="O21"/>
  <c r="I21"/>
  <c r="L21"/>
  <c r="N21"/>
  <c r="H21"/>
  <c r="K21"/>
  <c r="B23"/>
  <c r="E23" s="1"/>
  <c r="D23"/>
  <c r="G23" s="1"/>
  <c r="C23"/>
  <c r="F23" s="1"/>
  <c r="H38" i="2"/>
  <c r="K37"/>
  <c r="N37" s="1"/>
  <c r="J37"/>
  <c r="M37" s="1"/>
  <c r="I37"/>
  <c r="L37" s="1"/>
  <c r="G38"/>
  <c r="F38"/>
  <c r="E40"/>
  <c r="D39"/>
  <c r="A24" i="6" s="1"/>
  <c r="C40" i="2"/>
  <c r="B41"/>
  <c r="P22" i="6" l="1"/>
  <c r="M22"/>
  <c r="J22"/>
  <c r="N22"/>
  <c r="H22"/>
  <c r="K22"/>
  <c r="O22"/>
  <c r="I22"/>
  <c r="L22"/>
  <c r="B24"/>
  <c r="E24" s="1"/>
  <c r="D24"/>
  <c r="G24" s="1"/>
  <c r="C24"/>
  <c r="F24" s="1"/>
  <c r="H39" i="2"/>
  <c r="I38"/>
  <c r="L38" s="1"/>
  <c r="J38"/>
  <c r="M38" s="1"/>
  <c r="K38"/>
  <c r="N38" s="1"/>
  <c r="F39"/>
  <c r="G39"/>
  <c r="E41"/>
  <c r="D40"/>
  <c r="A25" i="6" s="1"/>
  <c r="C41" i="2"/>
  <c r="B42"/>
  <c r="P23" i="6" l="1"/>
  <c r="J23"/>
  <c r="M23"/>
  <c r="N23"/>
  <c r="H23"/>
  <c r="K23"/>
  <c r="O23"/>
  <c r="I23"/>
  <c r="L23"/>
  <c r="B25"/>
  <c r="E25" s="1"/>
  <c r="C25"/>
  <c r="F25" s="1"/>
  <c r="D25"/>
  <c r="G25" s="1"/>
  <c r="H40" i="2"/>
  <c r="K39"/>
  <c r="N39" s="1"/>
  <c r="J39"/>
  <c r="M39" s="1"/>
  <c r="I39"/>
  <c r="L39" s="1"/>
  <c r="G40"/>
  <c r="F40"/>
  <c r="E42"/>
  <c r="D41"/>
  <c r="A26" i="6" s="1"/>
  <c r="C42" i="2"/>
  <c r="B43"/>
  <c r="M24" i="6" l="1"/>
  <c r="J24"/>
  <c r="P24"/>
  <c r="N24"/>
  <c r="H24"/>
  <c r="K24"/>
  <c r="O24"/>
  <c r="I24"/>
  <c r="L24"/>
  <c r="B26"/>
  <c r="E26" s="1"/>
  <c r="D26"/>
  <c r="G26" s="1"/>
  <c r="C26"/>
  <c r="F26" s="1"/>
  <c r="H41" i="2"/>
  <c r="J40"/>
  <c r="M40" s="1"/>
  <c r="I40"/>
  <c r="L40" s="1"/>
  <c r="K40"/>
  <c r="N40" s="1"/>
  <c r="G41"/>
  <c r="F41"/>
  <c r="E43"/>
  <c r="D42"/>
  <c r="A27" i="6" s="1"/>
  <c r="C43" i="2"/>
  <c r="B44"/>
  <c r="P25" i="6" l="1"/>
  <c r="M25"/>
  <c r="J25"/>
  <c r="O25"/>
  <c r="I25"/>
  <c r="L25"/>
  <c r="N25"/>
  <c r="H25"/>
  <c r="K25"/>
  <c r="B27"/>
  <c r="E27" s="1"/>
  <c r="D27"/>
  <c r="G27" s="1"/>
  <c r="C27"/>
  <c r="F27" s="1"/>
  <c r="H42" i="2"/>
  <c r="J41"/>
  <c r="M41" s="1"/>
  <c r="I41"/>
  <c r="L41" s="1"/>
  <c r="K41"/>
  <c r="N41" s="1"/>
  <c r="F42"/>
  <c r="G42"/>
  <c r="E44"/>
  <c r="D43"/>
  <c r="A28" i="6" s="1"/>
  <c r="C44" i="2"/>
  <c r="B45"/>
  <c r="P26" i="6" l="1"/>
  <c r="J26"/>
  <c r="M26"/>
  <c r="O26"/>
  <c r="I26"/>
  <c r="L26"/>
  <c r="N26"/>
  <c r="H26"/>
  <c r="K26"/>
  <c r="B28"/>
  <c r="E28" s="1"/>
  <c r="C28"/>
  <c r="F28" s="1"/>
  <c r="D28"/>
  <c r="G28" s="1"/>
  <c r="H43" i="2"/>
  <c r="I42"/>
  <c r="L42" s="1"/>
  <c r="J42"/>
  <c r="M42" s="1"/>
  <c r="K42"/>
  <c r="N42" s="1"/>
  <c r="G43"/>
  <c r="F43"/>
  <c r="E45"/>
  <c r="D44"/>
  <c r="A29" i="6" s="1"/>
  <c r="C45" i="2"/>
  <c r="B46"/>
  <c r="M27" i="6" l="1"/>
  <c r="J27"/>
  <c r="P27"/>
  <c r="N27"/>
  <c r="H27"/>
  <c r="K27"/>
  <c r="O27"/>
  <c r="I27"/>
  <c r="L27"/>
  <c r="B29"/>
  <c r="E29" s="1"/>
  <c r="D29"/>
  <c r="G29" s="1"/>
  <c r="C29"/>
  <c r="F29" s="1"/>
  <c r="H44" i="2"/>
  <c r="J43"/>
  <c r="M43" s="1"/>
  <c r="I43"/>
  <c r="L43" s="1"/>
  <c r="K43"/>
  <c r="N43" s="1"/>
  <c r="G44"/>
  <c r="F44"/>
  <c r="E46"/>
  <c r="D45"/>
  <c r="A30" i="6" s="1"/>
  <c r="C46" i="2"/>
  <c r="B47"/>
  <c r="P28" i="6" l="1"/>
  <c r="M28"/>
  <c r="J28"/>
  <c r="O28"/>
  <c r="I28"/>
  <c r="L28"/>
  <c r="N28"/>
  <c r="H28"/>
  <c r="K28"/>
  <c r="B30"/>
  <c r="E30" s="1"/>
  <c r="D30"/>
  <c r="G30" s="1"/>
  <c r="C30"/>
  <c r="F30" s="1"/>
  <c r="H45" i="2"/>
  <c r="J44"/>
  <c r="M44" s="1"/>
  <c r="I44"/>
  <c r="L44" s="1"/>
  <c r="K44"/>
  <c r="N44" s="1"/>
  <c r="F45"/>
  <c r="G45"/>
  <c r="E47"/>
  <c r="D46"/>
  <c r="A31" i="6" s="1"/>
  <c r="C47" i="2"/>
  <c r="B48"/>
  <c r="P29" i="6" l="1"/>
  <c r="J29"/>
  <c r="M29"/>
  <c r="O29"/>
  <c r="I29"/>
  <c r="L29"/>
  <c r="N29"/>
  <c r="H29"/>
  <c r="K29"/>
  <c r="B31"/>
  <c r="E31" s="1"/>
  <c r="C31"/>
  <c r="F31" s="1"/>
  <c r="D31"/>
  <c r="G31" s="1"/>
  <c r="H46" i="2"/>
  <c r="J45"/>
  <c r="M45" s="1"/>
  <c r="I45"/>
  <c r="L45" s="1"/>
  <c r="K45"/>
  <c r="N45" s="1"/>
  <c r="G46"/>
  <c r="F46"/>
  <c r="E48"/>
  <c r="D47"/>
  <c r="A32" i="6" s="1"/>
  <c r="C48" i="2"/>
  <c r="B49"/>
  <c r="M30" i="6" l="1"/>
  <c r="J30"/>
  <c r="P30"/>
  <c r="O30"/>
  <c r="I30"/>
  <c r="L30"/>
  <c r="N30"/>
  <c r="H30"/>
  <c r="K30"/>
  <c r="B32"/>
  <c r="E32" s="1"/>
  <c r="C32"/>
  <c r="F32" s="1"/>
  <c r="D32"/>
  <c r="G32" s="1"/>
  <c r="H47" i="2"/>
  <c r="J46"/>
  <c r="M46" s="1"/>
  <c r="I46"/>
  <c r="L46" s="1"/>
  <c r="K46"/>
  <c r="N46" s="1"/>
  <c r="G47"/>
  <c r="F47"/>
  <c r="E49"/>
  <c r="D48"/>
  <c r="A33" i="6" s="1"/>
  <c r="C49" i="2"/>
  <c r="B50"/>
  <c r="P31" i="6" l="1"/>
  <c r="M31"/>
  <c r="J31"/>
  <c r="O31"/>
  <c r="I31"/>
  <c r="L31"/>
  <c r="N31"/>
  <c r="H31"/>
  <c r="K31"/>
  <c r="B33"/>
  <c r="E33" s="1"/>
  <c r="D33"/>
  <c r="G33" s="1"/>
  <c r="C33"/>
  <c r="F33" s="1"/>
  <c r="H48" i="2"/>
  <c r="I47"/>
  <c r="L47" s="1"/>
  <c r="J47"/>
  <c r="M47" s="1"/>
  <c r="K47"/>
  <c r="N47" s="1"/>
  <c r="F48"/>
  <c r="G48"/>
  <c r="E50"/>
  <c r="D49"/>
  <c r="A34" i="6" s="1"/>
  <c r="C50" i="2"/>
  <c r="B51"/>
  <c r="P32" i="6" l="1"/>
  <c r="J32"/>
  <c r="M32"/>
  <c r="N32"/>
  <c r="H32"/>
  <c r="K32"/>
  <c r="O32"/>
  <c r="I32"/>
  <c r="L32"/>
  <c r="B34"/>
  <c r="E34" s="1"/>
  <c r="C34"/>
  <c r="F34" s="1"/>
  <c r="D34"/>
  <c r="G34" s="1"/>
  <c r="H49" i="2"/>
  <c r="J48"/>
  <c r="M48" s="1"/>
  <c r="I48"/>
  <c r="L48" s="1"/>
  <c r="K48"/>
  <c r="N48" s="1"/>
  <c r="G49"/>
  <c r="F49"/>
  <c r="E51"/>
  <c r="D50"/>
  <c r="A35" i="6" s="1"/>
  <c r="C51" i="2"/>
  <c r="B52"/>
  <c r="M33" i="6" l="1"/>
  <c r="J33"/>
  <c r="P33"/>
  <c r="O33"/>
  <c r="I33"/>
  <c r="L33"/>
  <c r="N33"/>
  <c r="H33"/>
  <c r="K33"/>
  <c r="B35"/>
  <c r="E35" s="1"/>
  <c r="D35"/>
  <c r="G35" s="1"/>
  <c r="C35"/>
  <c r="F35" s="1"/>
  <c r="H50" i="2"/>
  <c r="J49"/>
  <c r="M49" s="1"/>
  <c r="I49"/>
  <c r="L49" s="1"/>
  <c r="K49"/>
  <c r="N49" s="1"/>
  <c r="G50"/>
  <c r="F50"/>
  <c r="E52"/>
  <c r="D51"/>
  <c r="A36" i="6" s="1"/>
  <c r="C52" i="2"/>
  <c r="B53"/>
  <c r="P34" i="6" l="1"/>
  <c r="M34"/>
  <c r="J34"/>
  <c r="O34"/>
  <c r="I34"/>
  <c r="L34"/>
  <c r="N34"/>
  <c r="H34"/>
  <c r="K34"/>
  <c r="B36"/>
  <c r="E36" s="1"/>
  <c r="D36"/>
  <c r="G36" s="1"/>
  <c r="C36"/>
  <c r="F36" s="1"/>
  <c r="H51" i="2"/>
  <c r="J50"/>
  <c r="M50" s="1"/>
  <c r="I50"/>
  <c r="L50" s="1"/>
  <c r="K50"/>
  <c r="N50" s="1"/>
  <c r="F51"/>
  <c r="G51"/>
  <c r="E53"/>
  <c r="D52"/>
  <c r="A37" i="6" s="1"/>
  <c r="C53" i="2"/>
  <c r="B54"/>
  <c r="P35" i="6" l="1"/>
  <c r="J35"/>
  <c r="M35"/>
  <c r="O35"/>
  <c r="I35"/>
  <c r="L35"/>
  <c r="N35"/>
  <c r="H35"/>
  <c r="K35"/>
  <c r="B37"/>
  <c r="E37" s="1"/>
  <c r="C37"/>
  <c r="F37" s="1"/>
  <c r="D37"/>
  <c r="G37" s="1"/>
  <c r="H52" i="2"/>
  <c r="I51"/>
  <c r="L51" s="1"/>
  <c r="J51"/>
  <c r="M51" s="1"/>
  <c r="K51"/>
  <c r="N51" s="1"/>
  <c r="G52"/>
  <c r="F52"/>
  <c r="E54"/>
  <c r="D53"/>
  <c r="A38" i="6" s="1"/>
  <c r="C54" i="2"/>
  <c r="B55"/>
  <c r="M36" i="6" l="1"/>
  <c r="J36"/>
  <c r="P36"/>
  <c r="N36"/>
  <c r="H36"/>
  <c r="K36"/>
  <c r="O36"/>
  <c r="I36"/>
  <c r="L36"/>
  <c r="B38"/>
  <c r="E38" s="1"/>
  <c r="D38"/>
  <c r="G38" s="1"/>
  <c r="C38"/>
  <c r="F38" s="1"/>
  <c r="H53" i="2"/>
  <c r="J52"/>
  <c r="M52" s="1"/>
  <c r="I52"/>
  <c r="L52" s="1"/>
  <c r="K52"/>
  <c r="N52" s="1"/>
  <c r="G53"/>
  <c r="F53"/>
  <c r="E55"/>
  <c r="D54"/>
  <c r="A39" i="6" s="1"/>
  <c r="C55" i="2"/>
  <c r="B56"/>
  <c r="P37" i="6" l="1"/>
  <c r="M37"/>
  <c r="J37"/>
  <c r="O37"/>
  <c r="I37"/>
  <c r="L37"/>
  <c r="N37"/>
  <c r="H37"/>
  <c r="K37"/>
  <c r="B39"/>
  <c r="E39" s="1"/>
  <c r="D39"/>
  <c r="G39" s="1"/>
  <c r="C39"/>
  <c r="F39" s="1"/>
  <c r="H54" i="2"/>
  <c r="I53"/>
  <c r="L53" s="1"/>
  <c r="J53"/>
  <c r="M53" s="1"/>
  <c r="K53"/>
  <c r="N53" s="1"/>
  <c r="F54"/>
  <c r="G54"/>
  <c r="E56"/>
  <c r="D55"/>
  <c r="A40" i="6" s="1"/>
  <c r="C56" i="2"/>
  <c r="B57"/>
  <c r="P38" i="6" l="1"/>
  <c r="J38"/>
  <c r="M38"/>
  <c r="N38"/>
  <c r="H38"/>
  <c r="K38"/>
  <c r="O38"/>
  <c r="I38"/>
  <c r="L38"/>
  <c r="B40"/>
  <c r="E40" s="1"/>
  <c r="C40"/>
  <c r="F40" s="1"/>
  <c r="D40"/>
  <c r="G40" s="1"/>
  <c r="H55" i="2"/>
  <c r="J54"/>
  <c r="M54" s="1"/>
  <c r="I54"/>
  <c r="L54" s="1"/>
  <c r="K54"/>
  <c r="N54" s="1"/>
  <c r="F55"/>
  <c r="G55"/>
  <c r="E57"/>
  <c r="D56"/>
  <c r="A41" i="6" s="1"/>
  <c r="C57" i="2"/>
  <c r="B58"/>
  <c r="M39" i="6" l="1"/>
  <c r="J39"/>
  <c r="P39"/>
  <c r="O39"/>
  <c r="I39"/>
  <c r="L39"/>
  <c r="N39"/>
  <c r="H39"/>
  <c r="K39"/>
  <c r="B41"/>
  <c r="E41" s="1"/>
  <c r="D41"/>
  <c r="G41" s="1"/>
  <c r="C41"/>
  <c r="F41" s="1"/>
  <c r="H56" i="2"/>
  <c r="J55"/>
  <c r="M55" s="1"/>
  <c r="I55"/>
  <c r="L55" s="1"/>
  <c r="K55"/>
  <c r="N55" s="1"/>
  <c r="G56"/>
  <c r="F56"/>
  <c r="E58"/>
  <c r="D57"/>
  <c r="A42" i="6" s="1"/>
  <c r="C58" i="2"/>
  <c r="B59"/>
  <c r="P40" i="6" l="1"/>
  <c r="M40"/>
  <c r="J40"/>
  <c r="O40"/>
  <c r="I40"/>
  <c r="L40"/>
  <c r="N40"/>
  <c r="H40"/>
  <c r="K40"/>
  <c r="B42"/>
  <c r="E42" s="1"/>
  <c r="D42"/>
  <c r="G42" s="1"/>
  <c r="C42"/>
  <c r="F42" s="1"/>
  <c r="H57" i="2"/>
  <c r="I56"/>
  <c r="L56" s="1"/>
  <c r="J56"/>
  <c r="M56" s="1"/>
  <c r="K56"/>
  <c r="N56" s="1"/>
  <c r="F57"/>
  <c r="G57"/>
  <c r="E59"/>
  <c r="D58"/>
  <c r="A43" i="6" s="1"/>
  <c r="C59" i="2"/>
  <c r="B60"/>
  <c r="P41" i="6" l="1"/>
  <c r="J41"/>
  <c r="M41"/>
  <c r="N41"/>
  <c r="H41"/>
  <c r="K41"/>
  <c r="O41"/>
  <c r="I41"/>
  <c r="L41"/>
  <c r="B43"/>
  <c r="E43" s="1"/>
  <c r="C43"/>
  <c r="F43" s="1"/>
  <c r="D43"/>
  <c r="G43" s="1"/>
  <c r="H58" i="2"/>
  <c r="J57"/>
  <c r="M57" s="1"/>
  <c r="I57"/>
  <c r="L57" s="1"/>
  <c r="K57"/>
  <c r="N57" s="1"/>
  <c r="G58"/>
  <c r="F58"/>
  <c r="E60"/>
  <c r="D59"/>
  <c r="A44" i="6" s="1"/>
  <c r="C60" i="2"/>
  <c r="B61"/>
  <c r="M42" i="6" l="1"/>
  <c r="J42"/>
  <c r="P42"/>
  <c r="O42"/>
  <c r="I42"/>
  <c r="L42"/>
  <c r="N42"/>
  <c r="H42"/>
  <c r="K42"/>
  <c r="B44"/>
  <c r="E44" s="1"/>
  <c r="D44"/>
  <c r="G44" s="1"/>
  <c r="C44"/>
  <c r="F44" s="1"/>
  <c r="H59" i="2"/>
  <c r="J58"/>
  <c r="M58" s="1"/>
  <c r="I58"/>
  <c r="L58" s="1"/>
  <c r="K58"/>
  <c r="N58" s="1"/>
  <c r="G59"/>
  <c r="F59"/>
  <c r="E61"/>
  <c r="D60"/>
  <c r="A45" i="6" s="1"/>
  <c r="C61" i="2"/>
  <c r="B62"/>
  <c r="P43" i="6" l="1"/>
  <c r="M43"/>
  <c r="J43"/>
  <c r="O43"/>
  <c r="I43"/>
  <c r="L43"/>
  <c r="N43"/>
  <c r="H43"/>
  <c r="K43"/>
  <c r="B45"/>
  <c r="E45" s="1"/>
  <c r="D45"/>
  <c r="G45" s="1"/>
  <c r="C45"/>
  <c r="F45" s="1"/>
  <c r="H60" i="2"/>
  <c r="J59"/>
  <c r="M59" s="1"/>
  <c r="I59"/>
  <c r="L59" s="1"/>
  <c r="K59"/>
  <c r="N59" s="1"/>
  <c r="F60"/>
  <c r="G60"/>
  <c r="E62"/>
  <c r="D61"/>
  <c r="A46" i="6" s="1"/>
  <c r="C62" i="2"/>
  <c r="B63"/>
  <c r="P44" i="6" l="1"/>
  <c r="J44"/>
  <c r="M44"/>
  <c r="O44"/>
  <c r="I44"/>
  <c r="L44"/>
  <c r="N44"/>
  <c r="H44"/>
  <c r="K44"/>
  <c r="B46"/>
  <c r="E46" s="1"/>
  <c r="C46"/>
  <c r="F46" s="1"/>
  <c r="D46"/>
  <c r="G46" s="1"/>
  <c r="H61" i="2"/>
  <c r="I60"/>
  <c r="L60" s="1"/>
  <c r="J60"/>
  <c r="M60" s="1"/>
  <c r="K60"/>
  <c r="N60" s="1"/>
  <c r="G61"/>
  <c r="F61"/>
  <c r="E63"/>
  <c r="D62"/>
  <c r="A47" i="6" s="1"/>
  <c r="C63" i="2"/>
  <c r="B64"/>
  <c r="M45" i="6" l="1"/>
  <c r="J45"/>
  <c r="P45"/>
  <c r="N45"/>
  <c r="H45"/>
  <c r="K45"/>
  <c r="O45"/>
  <c r="I45"/>
  <c r="L45"/>
  <c r="B47"/>
  <c r="E47" s="1"/>
  <c r="C47"/>
  <c r="F47" s="1"/>
  <c r="D47"/>
  <c r="G47" s="1"/>
  <c r="H62" i="2"/>
  <c r="J61"/>
  <c r="M61" s="1"/>
  <c r="I61"/>
  <c r="L61" s="1"/>
  <c r="K61"/>
  <c r="N61" s="1"/>
  <c r="G62"/>
  <c r="F62"/>
  <c r="E64"/>
  <c r="D63"/>
  <c r="A48" i="6" s="1"/>
  <c r="C64" i="2"/>
  <c r="B65"/>
  <c r="P46" i="6" l="1"/>
  <c r="M46"/>
  <c r="J46"/>
  <c r="O46"/>
  <c r="I46"/>
  <c r="L46"/>
  <c r="N46"/>
  <c r="H46"/>
  <c r="K46"/>
  <c r="B48"/>
  <c r="E48" s="1"/>
  <c r="D48"/>
  <c r="G48" s="1"/>
  <c r="C48"/>
  <c r="F48" s="1"/>
  <c r="H63" i="2"/>
  <c r="I62"/>
  <c r="L62" s="1"/>
  <c r="J62"/>
  <c r="M62" s="1"/>
  <c r="K62"/>
  <c r="N62" s="1"/>
  <c r="F63"/>
  <c r="G63"/>
  <c r="E65"/>
  <c r="D64"/>
  <c r="A49" i="6" s="1"/>
  <c r="C65" i="2"/>
  <c r="B66"/>
  <c r="P47" i="6" l="1"/>
  <c r="J47"/>
  <c r="M47"/>
  <c r="N47"/>
  <c r="H47"/>
  <c r="K47"/>
  <c r="O47"/>
  <c r="I47"/>
  <c r="L47"/>
  <c r="B49"/>
  <c r="E49" s="1"/>
  <c r="C49"/>
  <c r="F49" s="1"/>
  <c r="D49"/>
  <c r="G49" s="1"/>
  <c r="H64" i="2"/>
  <c r="J63"/>
  <c r="M63" s="1"/>
  <c r="I63"/>
  <c r="L63" s="1"/>
  <c r="K63"/>
  <c r="N63" s="1"/>
  <c r="G64"/>
  <c r="F64"/>
  <c r="E66"/>
  <c r="D65"/>
  <c r="A50" i="6" s="1"/>
  <c r="C66" i="2"/>
  <c r="B67"/>
  <c r="M48" i="6" l="1"/>
  <c r="J48"/>
  <c r="P48"/>
  <c r="O48"/>
  <c r="I48"/>
  <c r="L48"/>
  <c r="N48"/>
  <c r="H48"/>
  <c r="K48"/>
  <c r="B50"/>
  <c r="E50" s="1"/>
  <c r="D50"/>
  <c r="G50" s="1"/>
  <c r="C50"/>
  <c r="F50" s="1"/>
  <c r="H65" i="2"/>
  <c r="J64"/>
  <c r="M64" s="1"/>
  <c r="I64"/>
  <c r="L64" s="1"/>
  <c r="K64"/>
  <c r="N64" s="1"/>
  <c r="G65"/>
  <c r="F65"/>
  <c r="E67"/>
  <c r="D66"/>
  <c r="A51" i="6" s="1"/>
  <c r="C67" i="2"/>
  <c r="B68"/>
  <c r="P49" i="6" l="1"/>
  <c r="M49"/>
  <c r="J49"/>
  <c r="O49"/>
  <c r="I49"/>
  <c r="L49"/>
  <c r="N49"/>
  <c r="H49"/>
  <c r="K49"/>
  <c r="B51"/>
  <c r="E51" s="1"/>
  <c r="D51"/>
  <c r="G51" s="1"/>
  <c r="C51"/>
  <c r="F51" s="1"/>
  <c r="H66" i="2"/>
  <c r="I65"/>
  <c r="L65" s="1"/>
  <c r="J65"/>
  <c r="M65" s="1"/>
  <c r="K65"/>
  <c r="N65" s="1"/>
  <c r="F66"/>
  <c r="G66"/>
  <c r="E68"/>
  <c r="D67"/>
  <c r="A52" i="6" s="1"/>
  <c r="C68" i="2"/>
  <c r="B69"/>
  <c r="P50" i="6" l="1"/>
  <c r="J50"/>
  <c r="M50"/>
  <c r="N50"/>
  <c r="H50"/>
  <c r="K50"/>
  <c r="O50"/>
  <c r="I50"/>
  <c r="L50"/>
  <c r="B52"/>
  <c r="E52" s="1"/>
  <c r="C52"/>
  <c r="F52" s="1"/>
  <c r="D52"/>
  <c r="G52" s="1"/>
  <c r="H67" i="2"/>
  <c r="J66"/>
  <c r="M66" s="1"/>
  <c r="I66"/>
  <c r="L66" s="1"/>
  <c r="K66"/>
  <c r="N66" s="1"/>
  <c r="G67"/>
  <c r="F67"/>
  <c r="E69"/>
  <c r="D68"/>
  <c r="A53" i="6" s="1"/>
  <c r="C69" i="2"/>
  <c r="B70"/>
  <c r="M51" i="6" l="1"/>
  <c r="J51"/>
  <c r="P51"/>
  <c r="O51"/>
  <c r="I51"/>
  <c r="L51"/>
  <c r="N51"/>
  <c r="H51"/>
  <c r="K51"/>
  <c r="B53"/>
  <c r="E53" s="1"/>
  <c r="D53"/>
  <c r="G53" s="1"/>
  <c r="C53"/>
  <c r="F53" s="1"/>
  <c r="H68" i="2"/>
  <c r="J67"/>
  <c r="M67" s="1"/>
  <c r="I67"/>
  <c r="L67" s="1"/>
  <c r="K67"/>
  <c r="N67" s="1"/>
  <c r="G68"/>
  <c r="F68"/>
  <c r="E70"/>
  <c r="D69"/>
  <c r="A54" i="6" s="1"/>
  <c r="C70" i="2"/>
  <c r="B71"/>
  <c r="P52" i="6" l="1"/>
  <c r="M52"/>
  <c r="J52"/>
  <c r="O52"/>
  <c r="I52"/>
  <c r="L52"/>
  <c r="N52"/>
  <c r="H52"/>
  <c r="K52"/>
  <c r="B54"/>
  <c r="E54" s="1"/>
  <c r="D54"/>
  <c r="G54" s="1"/>
  <c r="C54"/>
  <c r="F54" s="1"/>
  <c r="H69" i="2"/>
  <c r="J68"/>
  <c r="M68" s="1"/>
  <c r="I68"/>
  <c r="L68" s="1"/>
  <c r="K68"/>
  <c r="N68" s="1"/>
  <c r="G69"/>
  <c r="F69"/>
  <c r="E71"/>
  <c r="D70"/>
  <c r="A55" i="6" s="1"/>
  <c r="C71" i="2"/>
  <c r="B72"/>
  <c r="P53" i="6" l="1"/>
  <c r="J53"/>
  <c r="M53"/>
  <c r="O53"/>
  <c r="I53"/>
  <c r="L53"/>
  <c r="N53"/>
  <c r="H53"/>
  <c r="K53"/>
  <c r="B55"/>
  <c r="E55" s="1"/>
  <c r="C55"/>
  <c r="F55" s="1"/>
  <c r="D55"/>
  <c r="G55" s="1"/>
  <c r="H70" i="2"/>
  <c r="I69"/>
  <c r="L69" s="1"/>
  <c r="J69"/>
  <c r="M69" s="1"/>
  <c r="K69"/>
  <c r="N69" s="1"/>
  <c r="G70"/>
  <c r="F70"/>
  <c r="E72"/>
  <c r="D71"/>
  <c r="A56" i="6" s="1"/>
  <c r="C72" i="2"/>
  <c r="B73"/>
  <c r="M54" i="6" l="1"/>
  <c r="J54"/>
  <c r="P54"/>
  <c r="N54"/>
  <c r="H54"/>
  <c r="K54"/>
  <c r="O54"/>
  <c r="I54"/>
  <c r="L54"/>
  <c r="B56"/>
  <c r="E56" s="1"/>
  <c r="D56"/>
  <c r="G56" s="1"/>
  <c r="C56"/>
  <c r="F56" s="1"/>
  <c r="H71" i="2"/>
  <c r="J70"/>
  <c r="M70" s="1"/>
  <c r="I70"/>
  <c r="L70" s="1"/>
  <c r="K70"/>
  <c r="N70" s="1"/>
  <c r="G71"/>
  <c r="F71"/>
  <c r="E73"/>
  <c r="D72"/>
  <c r="A57" i="6" s="1"/>
  <c r="C73" i="2"/>
  <c r="B74"/>
  <c r="P55" i="6" l="1"/>
  <c r="M55"/>
  <c r="J55"/>
  <c r="O55"/>
  <c r="I55"/>
  <c r="L55"/>
  <c r="N55"/>
  <c r="H55"/>
  <c r="K55"/>
  <c r="B57"/>
  <c r="E57" s="1"/>
  <c r="D57"/>
  <c r="G57" s="1"/>
  <c r="C57"/>
  <c r="F57" s="1"/>
  <c r="H72" i="2"/>
  <c r="I71"/>
  <c r="L71" s="1"/>
  <c r="J71"/>
  <c r="M71" s="1"/>
  <c r="K71"/>
  <c r="N71" s="1"/>
  <c r="F72"/>
  <c r="G72"/>
  <c r="E74"/>
  <c r="D73"/>
  <c r="A58" i="6" s="1"/>
  <c r="C74" i="2"/>
  <c r="B75"/>
  <c r="P56" i="6" l="1"/>
  <c r="J56"/>
  <c r="M56"/>
  <c r="N56"/>
  <c r="H56"/>
  <c r="K56"/>
  <c r="O56"/>
  <c r="I56"/>
  <c r="L56"/>
  <c r="B58"/>
  <c r="E58" s="1"/>
  <c r="C58"/>
  <c r="F58" s="1"/>
  <c r="D58"/>
  <c r="G58" s="1"/>
  <c r="H73" i="2"/>
  <c r="J72"/>
  <c r="M72" s="1"/>
  <c r="I72"/>
  <c r="L72" s="1"/>
  <c r="K72"/>
  <c r="N72" s="1"/>
  <c r="F73"/>
  <c r="G73"/>
  <c r="E75"/>
  <c r="D74"/>
  <c r="A59" i="6" s="1"/>
  <c r="C75" i="2"/>
  <c r="B76"/>
  <c r="M57" i="6" l="1"/>
  <c r="J57"/>
  <c r="P57"/>
  <c r="O57"/>
  <c r="I57"/>
  <c r="L57"/>
  <c r="N57"/>
  <c r="H57"/>
  <c r="K57"/>
  <c r="B59"/>
  <c r="E59" s="1"/>
  <c r="D59"/>
  <c r="G59" s="1"/>
  <c r="C59"/>
  <c r="F59" s="1"/>
  <c r="H74" i="2"/>
  <c r="J73"/>
  <c r="M73" s="1"/>
  <c r="I73"/>
  <c r="L73" s="1"/>
  <c r="K73"/>
  <c r="N73" s="1"/>
  <c r="G74"/>
  <c r="F74"/>
  <c r="E76"/>
  <c r="D75"/>
  <c r="A60" i="6" s="1"/>
  <c r="C76" i="2"/>
  <c r="B77"/>
  <c r="P58" i="6" l="1"/>
  <c r="M58"/>
  <c r="J58"/>
  <c r="O58"/>
  <c r="I58"/>
  <c r="L58"/>
  <c r="N58"/>
  <c r="H58"/>
  <c r="K58"/>
  <c r="B60"/>
  <c r="E60" s="1"/>
  <c r="D60"/>
  <c r="G60" s="1"/>
  <c r="C60"/>
  <c r="F60" s="1"/>
  <c r="H75" i="2"/>
  <c r="I74"/>
  <c r="L74" s="1"/>
  <c r="J74"/>
  <c r="M74" s="1"/>
  <c r="K74"/>
  <c r="N74" s="1"/>
  <c r="F75"/>
  <c r="G75"/>
  <c r="E77"/>
  <c r="D76"/>
  <c r="A61" i="6" s="1"/>
  <c r="C77" i="2"/>
  <c r="B78"/>
  <c r="P59" i="6" l="1"/>
  <c r="J59"/>
  <c r="M59"/>
  <c r="N59"/>
  <c r="H59"/>
  <c r="K59"/>
  <c r="O59"/>
  <c r="I59"/>
  <c r="L59"/>
  <c r="B61"/>
  <c r="E61" s="1"/>
  <c r="C61"/>
  <c r="F61" s="1"/>
  <c r="D61"/>
  <c r="G61" s="1"/>
  <c r="H76" i="2"/>
  <c r="I75"/>
  <c r="L75" s="1"/>
  <c r="J75"/>
  <c r="M75" s="1"/>
  <c r="K75"/>
  <c r="N75" s="1"/>
  <c r="G76"/>
  <c r="F76"/>
  <c r="E78"/>
  <c r="D77"/>
  <c r="A62" i="6" s="1"/>
  <c r="C78" i="2"/>
  <c r="B79"/>
  <c r="M60" i="6" l="1"/>
  <c r="J60"/>
  <c r="P60"/>
  <c r="N60"/>
  <c r="H60"/>
  <c r="K60"/>
  <c r="O60"/>
  <c r="I60"/>
  <c r="L60"/>
  <c r="B62"/>
  <c r="E62" s="1"/>
  <c r="C62"/>
  <c r="F62" s="1"/>
  <c r="D62"/>
  <c r="G62" s="1"/>
  <c r="H77" i="2"/>
  <c r="J76"/>
  <c r="M76" s="1"/>
  <c r="I76"/>
  <c r="L76" s="1"/>
  <c r="K76"/>
  <c r="N76" s="1"/>
  <c r="G77"/>
  <c r="F77"/>
  <c r="E79"/>
  <c r="D78"/>
  <c r="A63" i="6" s="1"/>
  <c r="C79" i="2"/>
  <c r="B80"/>
  <c r="P61" i="6" l="1"/>
  <c r="M61"/>
  <c r="J61"/>
  <c r="O61"/>
  <c r="I61"/>
  <c r="L61"/>
  <c r="N61"/>
  <c r="H61"/>
  <c r="K61"/>
  <c r="B63"/>
  <c r="E63" s="1"/>
  <c r="D63"/>
  <c r="G63" s="1"/>
  <c r="C63"/>
  <c r="F63" s="1"/>
  <c r="H78" i="2"/>
  <c r="J77"/>
  <c r="M77" s="1"/>
  <c r="I77"/>
  <c r="L77" s="1"/>
  <c r="K77"/>
  <c r="N77" s="1"/>
  <c r="F78"/>
  <c r="G78"/>
  <c r="E80"/>
  <c r="D79"/>
  <c r="A64" i="6" s="1"/>
  <c r="C80" i="2"/>
  <c r="B81"/>
  <c r="P62" i="6" l="1"/>
  <c r="J62"/>
  <c r="M62"/>
  <c r="O62"/>
  <c r="I62"/>
  <c r="L62"/>
  <c r="N62"/>
  <c r="H62"/>
  <c r="K62"/>
  <c r="B64"/>
  <c r="E64" s="1"/>
  <c r="C64"/>
  <c r="F64" s="1"/>
  <c r="D64"/>
  <c r="G64" s="1"/>
  <c r="H79" i="2"/>
  <c r="I78"/>
  <c r="L78" s="1"/>
  <c r="J78"/>
  <c r="M78" s="1"/>
  <c r="K78"/>
  <c r="N78" s="1"/>
  <c r="G79"/>
  <c r="F79"/>
  <c r="E81"/>
  <c r="D80"/>
  <c r="A65" i="6" s="1"/>
  <c r="C81" i="2"/>
  <c r="B82"/>
  <c r="M63" i="6" l="1"/>
  <c r="J63"/>
  <c r="P63"/>
  <c r="N63"/>
  <c r="H63"/>
  <c r="K63"/>
  <c r="O63"/>
  <c r="I63"/>
  <c r="L63"/>
  <c r="B65"/>
  <c r="E65" s="1"/>
  <c r="D65"/>
  <c r="G65" s="1"/>
  <c r="C65"/>
  <c r="F65" s="1"/>
  <c r="H80" i="2"/>
  <c r="J79"/>
  <c r="M79" s="1"/>
  <c r="I79"/>
  <c r="L79" s="1"/>
  <c r="K79"/>
  <c r="N79" s="1"/>
  <c r="G80"/>
  <c r="F80"/>
  <c r="E82"/>
  <c r="D81"/>
  <c r="A66" i="6" s="1"/>
  <c r="C82" i="2"/>
  <c r="B83"/>
  <c r="P64" i="6" l="1"/>
  <c r="M64"/>
  <c r="J64"/>
  <c r="O64"/>
  <c r="I64"/>
  <c r="L64"/>
  <c r="N64"/>
  <c r="H64"/>
  <c r="K64"/>
  <c r="B66"/>
  <c r="E66" s="1"/>
  <c r="D66"/>
  <c r="G66" s="1"/>
  <c r="C66"/>
  <c r="F66" s="1"/>
  <c r="H81" i="2"/>
  <c r="I80"/>
  <c r="L80" s="1"/>
  <c r="J80"/>
  <c r="M80" s="1"/>
  <c r="K80"/>
  <c r="N80" s="1"/>
  <c r="F81"/>
  <c r="G81"/>
  <c r="E83"/>
  <c r="D82"/>
  <c r="A67" i="6" s="1"/>
  <c r="C83" i="2"/>
  <c r="B84"/>
  <c r="P65" i="6" l="1"/>
  <c r="J65"/>
  <c r="M65"/>
  <c r="N65"/>
  <c r="H65"/>
  <c r="K65"/>
  <c r="O65"/>
  <c r="I65"/>
  <c r="L65"/>
  <c r="B67"/>
  <c r="E67" s="1"/>
  <c r="C67"/>
  <c r="F67" s="1"/>
  <c r="D67"/>
  <c r="G67" s="1"/>
  <c r="H82" i="2"/>
  <c r="J81"/>
  <c r="M81" s="1"/>
  <c r="I81"/>
  <c r="L81" s="1"/>
  <c r="K81"/>
  <c r="N81" s="1"/>
  <c r="G82"/>
  <c r="F82"/>
  <c r="E84"/>
  <c r="D83"/>
  <c r="A68" i="6" s="1"/>
  <c r="C84" i="2"/>
  <c r="B85"/>
  <c r="M66" i="6" l="1"/>
  <c r="J66"/>
  <c r="P66"/>
  <c r="O66"/>
  <c r="I66"/>
  <c r="L66"/>
  <c r="N66"/>
  <c r="H66"/>
  <c r="K66"/>
  <c r="B68"/>
  <c r="E68" s="1"/>
  <c r="D68"/>
  <c r="G68" s="1"/>
  <c r="C68"/>
  <c r="F68" s="1"/>
  <c r="H83" i="2"/>
  <c r="J82"/>
  <c r="M82" s="1"/>
  <c r="I82"/>
  <c r="L82" s="1"/>
  <c r="K82"/>
  <c r="N82" s="1"/>
  <c r="G83"/>
  <c r="F83"/>
  <c r="E85"/>
  <c r="D84"/>
  <c r="A69" i="6" s="1"/>
  <c r="C85" i="2"/>
  <c r="B86"/>
  <c r="P67" i="6" l="1"/>
  <c r="M67"/>
  <c r="J67"/>
  <c r="O67"/>
  <c r="I67"/>
  <c r="L67"/>
  <c r="N67"/>
  <c r="H67"/>
  <c r="K67"/>
  <c r="B69"/>
  <c r="E69" s="1"/>
  <c r="D69"/>
  <c r="G69" s="1"/>
  <c r="C69"/>
  <c r="F69" s="1"/>
  <c r="H84" i="2"/>
  <c r="I83"/>
  <c r="L83" s="1"/>
  <c r="J83"/>
  <c r="M83" s="1"/>
  <c r="K83"/>
  <c r="N83" s="1"/>
  <c r="F84"/>
  <c r="G84"/>
  <c r="E86"/>
  <c r="D85"/>
  <c r="A70" i="6" s="1"/>
  <c r="C86" i="2"/>
  <c r="B87"/>
  <c r="P68" i="6" l="1"/>
  <c r="J68"/>
  <c r="M68"/>
  <c r="N68"/>
  <c r="H68"/>
  <c r="K68"/>
  <c r="O68"/>
  <c r="I68"/>
  <c r="L68"/>
  <c r="B70"/>
  <c r="E70" s="1"/>
  <c r="C70"/>
  <c r="F70" s="1"/>
  <c r="D70"/>
  <c r="G70" s="1"/>
  <c r="H85" i="2"/>
  <c r="J84"/>
  <c r="M84" s="1"/>
  <c r="I84"/>
  <c r="L84" s="1"/>
  <c r="K84"/>
  <c r="N84" s="1"/>
  <c r="G85"/>
  <c r="F85"/>
  <c r="E87"/>
  <c r="D86"/>
  <c r="A71" i="6" s="1"/>
  <c r="C87" i="2"/>
  <c r="B88"/>
  <c r="M69" i="6" l="1"/>
  <c r="J69"/>
  <c r="P69"/>
  <c r="O69"/>
  <c r="I69"/>
  <c r="L69"/>
  <c r="N69"/>
  <c r="H69"/>
  <c r="K69"/>
  <c r="B71"/>
  <c r="E71" s="1"/>
  <c r="D71"/>
  <c r="G71" s="1"/>
  <c r="C71"/>
  <c r="F71" s="1"/>
  <c r="H86" i="2"/>
  <c r="J85"/>
  <c r="M85" s="1"/>
  <c r="I85"/>
  <c r="L85" s="1"/>
  <c r="K85"/>
  <c r="N85" s="1"/>
  <c r="G86"/>
  <c r="F86"/>
  <c r="E88"/>
  <c r="D87"/>
  <c r="A72" i="6" s="1"/>
  <c r="C88" i="2"/>
  <c r="B89"/>
  <c r="P70" i="6" l="1"/>
  <c r="M70"/>
  <c r="J70"/>
  <c r="O70"/>
  <c r="I70"/>
  <c r="L70"/>
  <c r="N70"/>
  <c r="H70"/>
  <c r="K70"/>
  <c r="B72"/>
  <c r="E72" s="1"/>
  <c r="D72"/>
  <c r="G72" s="1"/>
  <c r="C72"/>
  <c r="F72" s="1"/>
  <c r="H87" i="2"/>
  <c r="J86"/>
  <c r="M86" s="1"/>
  <c r="I86"/>
  <c r="L86" s="1"/>
  <c r="K86"/>
  <c r="N86" s="1"/>
  <c r="F87"/>
  <c r="G87"/>
  <c r="E89"/>
  <c r="D88"/>
  <c r="A73" i="6" s="1"/>
  <c r="C89" i="2"/>
  <c r="B90"/>
  <c r="P71" i="6" l="1"/>
  <c r="J71"/>
  <c r="M71"/>
  <c r="O71"/>
  <c r="I71"/>
  <c r="L71"/>
  <c r="N71"/>
  <c r="H71"/>
  <c r="K71"/>
  <c r="B73"/>
  <c r="E73" s="1"/>
  <c r="C73"/>
  <c r="F73" s="1"/>
  <c r="D73"/>
  <c r="G73" s="1"/>
  <c r="H88" i="2"/>
  <c r="J87"/>
  <c r="M87" s="1"/>
  <c r="I87"/>
  <c r="L87" s="1"/>
  <c r="K87"/>
  <c r="N87" s="1"/>
  <c r="G88"/>
  <c r="F88"/>
  <c r="E90"/>
  <c r="D89"/>
  <c r="A74" i="6" s="1"/>
  <c r="C90" i="2"/>
  <c r="B91"/>
  <c r="M72" i="6" l="1"/>
  <c r="J72"/>
  <c r="P72"/>
  <c r="O72"/>
  <c r="I72"/>
  <c r="L72"/>
  <c r="N72"/>
  <c r="H72"/>
  <c r="K72"/>
  <c r="B74"/>
  <c r="E74" s="1"/>
  <c r="D74"/>
  <c r="G74" s="1"/>
  <c r="C74"/>
  <c r="F74" s="1"/>
  <c r="H89" i="2"/>
  <c r="J88"/>
  <c r="M88" s="1"/>
  <c r="I88"/>
  <c r="L88" s="1"/>
  <c r="K88"/>
  <c r="N88" s="1"/>
  <c r="G89"/>
  <c r="F89"/>
  <c r="E91"/>
  <c r="D90"/>
  <c r="A75" i="6" s="1"/>
  <c r="C91" i="2"/>
  <c r="B92"/>
  <c r="P73" i="6" l="1"/>
  <c r="M73"/>
  <c r="J73"/>
  <c r="O73"/>
  <c r="I73"/>
  <c r="L73"/>
  <c r="N73"/>
  <c r="H73"/>
  <c r="K73"/>
  <c r="B75"/>
  <c r="E75" s="1"/>
  <c r="D75"/>
  <c r="G75" s="1"/>
  <c r="C75"/>
  <c r="F75" s="1"/>
  <c r="H90" i="2"/>
  <c r="J89"/>
  <c r="M89" s="1"/>
  <c r="I89"/>
  <c r="L89" s="1"/>
  <c r="K89"/>
  <c r="N89" s="1"/>
  <c r="F90"/>
  <c r="G90"/>
  <c r="E92"/>
  <c r="D91"/>
  <c r="A76" i="6" s="1"/>
  <c r="C92" i="2"/>
  <c r="B93"/>
  <c r="P74" i="6" l="1"/>
  <c r="J74"/>
  <c r="M74"/>
  <c r="O74"/>
  <c r="I74"/>
  <c r="L74"/>
  <c r="N74"/>
  <c r="H74"/>
  <c r="K74"/>
  <c r="B76"/>
  <c r="E76" s="1"/>
  <c r="C76"/>
  <c r="F76" s="1"/>
  <c r="D76"/>
  <c r="G76" s="1"/>
  <c r="H91" i="2"/>
  <c r="J90"/>
  <c r="M90" s="1"/>
  <c r="I90"/>
  <c r="L90" s="1"/>
  <c r="K90"/>
  <c r="N90" s="1"/>
  <c r="G91"/>
  <c r="F91"/>
  <c r="E93"/>
  <c r="D92"/>
  <c r="A77" i="6" s="1"/>
  <c r="C93" i="2"/>
  <c r="B94"/>
  <c r="M75" i="6" l="1"/>
  <c r="J75"/>
  <c r="P75"/>
  <c r="O75"/>
  <c r="I75"/>
  <c r="L75"/>
  <c r="N75"/>
  <c r="H75"/>
  <c r="K75"/>
  <c r="B77"/>
  <c r="E77" s="1"/>
  <c r="D77"/>
  <c r="G77" s="1"/>
  <c r="C77"/>
  <c r="F77" s="1"/>
  <c r="H92" i="2"/>
  <c r="J91"/>
  <c r="M91" s="1"/>
  <c r="I91"/>
  <c r="L91" s="1"/>
  <c r="K91"/>
  <c r="N91" s="1"/>
  <c r="G92"/>
  <c r="F92"/>
  <c r="E94"/>
  <c r="D93"/>
  <c r="A78" i="6" s="1"/>
  <c r="C94" i="2"/>
  <c r="B95"/>
  <c r="P76" i="6" l="1"/>
  <c r="M76"/>
  <c r="J76"/>
  <c r="O76"/>
  <c r="I76"/>
  <c r="L76"/>
  <c r="N76"/>
  <c r="H76"/>
  <c r="K76"/>
  <c r="B78"/>
  <c r="E78" s="1"/>
  <c r="D78"/>
  <c r="G78" s="1"/>
  <c r="C78"/>
  <c r="F78" s="1"/>
  <c r="H93" i="2"/>
  <c r="I92"/>
  <c r="L92" s="1"/>
  <c r="J92"/>
  <c r="M92" s="1"/>
  <c r="K92"/>
  <c r="N92" s="1"/>
  <c r="F93"/>
  <c r="G93"/>
  <c r="E95"/>
  <c r="D94"/>
  <c r="A79" i="6" s="1"/>
  <c r="C95" i="2"/>
  <c r="B96"/>
  <c r="P77" i="6" l="1"/>
  <c r="J77"/>
  <c r="M77"/>
  <c r="N77"/>
  <c r="H77"/>
  <c r="K77"/>
  <c r="O77"/>
  <c r="I77"/>
  <c r="L77"/>
  <c r="B79"/>
  <c r="E79" s="1"/>
  <c r="C79"/>
  <c r="F79" s="1"/>
  <c r="D79"/>
  <c r="G79" s="1"/>
  <c r="H94" i="2"/>
  <c r="J93"/>
  <c r="M93" s="1"/>
  <c r="I93"/>
  <c r="L93" s="1"/>
  <c r="K93"/>
  <c r="N93" s="1"/>
  <c r="G94"/>
  <c r="F94"/>
  <c r="E96"/>
  <c r="D95"/>
  <c r="A80" i="6" s="1"/>
  <c r="C96" i="2"/>
  <c r="B97"/>
  <c r="M78" i="6" l="1"/>
  <c r="J78"/>
  <c r="P78"/>
  <c r="O78"/>
  <c r="I78"/>
  <c r="L78"/>
  <c r="N78"/>
  <c r="H78"/>
  <c r="K78"/>
  <c r="B80"/>
  <c r="E80" s="1"/>
  <c r="D80"/>
  <c r="G80" s="1"/>
  <c r="C80"/>
  <c r="F80" s="1"/>
  <c r="H95" i="2"/>
  <c r="J94"/>
  <c r="M94" s="1"/>
  <c r="I94"/>
  <c r="L94" s="1"/>
  <c r="K94"/>
  <c r="N94" s="1"/>
  <c r="G95"/>
  <c r="F95"/>
  <c r="E97"/>
  <c r="D96"/>
  <c r="A81" i="6" s="1"/>
  <c r="C97" i="2"/>
  <c r="B98"/>
  <c r="P79" i="6" l="1"/>
  <c r="M79"/>
  <c r="J79"/>
  <c r="O79"/>
  <c r="I79"/>
  <c r="L79"/>
  <c r="N79"/>
  <c r="H79"/>
  <c r="K79"/>
  <c r="B81"/>
  <c r="E81" s="1"/>
  <c r="D81"/>
  <c r="G81" s="1"/>
  <c r="C81"/>
  <c r="F81" s="1"/>
  <c r="H96" i="2"/>
  <c r="J95"/>
  <c r="M95" s="1"/>
  <c r="I95"/>
  <c r="L95" s="1"/>
  <c r="K95"/>
  <c r="N95" s="1"/>
  <c r="F96"/>
  <c r="G96"/>
  <c r="E98"/>
  <c r="D97"/>
  <c r="A82" i="6" s="1"/>
  <c r="C98" i="2"/>
  <c r="B99"/>
  <c r="P80" i="6" l="1"/>
  <c r="J80"/>
  <c r="M80"/>
  <c r="O80"/>
  <c r="I80"/>
  <c r="L80"/>
  <c r="N80"/>
  <c r="H80"/>
  <c r="K80"/>
  <c r="B82"/>
  <c r="E82" s="1"/>
  <c r="C82"/>
  <c r="F82" s="1"/>
  <c r="D82"/>
  <c r="G82" s="1"/>
  <c r="H97" i="2"/>
  <c r="I96"/>
  <c r="L96" s="1"/>
  <c r="J96"/>
  <c r="M96" s="1"/>
  <c r="K96"/>
  <c r="N96" s="1"/>
  <c r="G97"/>
  <c r="F97"/>
  <c r="E99"/>
  <c r="D98"/>
  <c r="A83" i="6" s="1"/>
  <c r="C99" i="2"/>
  <c r="B100"/>
  <c r="M81" i="6" l="1"/>
  <c r="J81"/>
  <c r="P81"/>
  <c r="N81"/>
  <c r="H81"/>
  <c r="K81"/>
  <c r="O81"/>
  <c r="I81"/>
  <c r="L81"/>
  <c r="B83"/>
  <c r="E83" s="1"/>
  <c r="D83"/>
  <c r="G83" s="1"/>
  <c r="C83"/>
  <c r="F83" s="1"/>
  <c r="H98" i="2"/>
  <c r="I97"/>
  <c r="L97" s="1"/>
  <c r="J97"/>
  <c r="M97" s="1"/>
  <c r="K97"/>
  <c r="N97" s="1"/>
  <c r="G98"/>
  <c r="F98"/>
  <c r="E100"/>
  <c r="D99"/>
  <c r="A84" i="6" s="1"/>
  <c r="C100" i="2"/>
  <c r="B101"/>
  <c r="P82" i="6" l="1"/>
  <c r="M82"/>
  <c r="J82"/>
  <c r="N82"/>
  <c r="H82"/>
  <c r="K82"/>
  <c r="O82"/>
  <c r="I82"/>
  <c r="L82"/>
  <c r="B84"/>
  <c r="E84" s="1"/>
  <c r="D84"/>
  <c r="G84" s="1"/>
  <c r="C84"/>
  <c r="F84" s="1"/>
  <c r="H99" i="2"/>
  <c r="J98"/>
  <c r="M98" s="1"/>
  <c r="I98"/>
  <c r="L98" s="1"/>
  <c r="K98"/>
  <c r="N98" s="1"/>
  <c r="F99"/>
  <c r="G99"/>
  <c r="E101"/>
  <c r="D100"/>
  <c r="A85" i="6" s="1"/>
  <c r="C101" i="2"/>
  <c r="B102"/>
  <c r="P83" i="6" l="1"/>
  <c r="J83"/>
  <c r="M83"/>
  <c r="O83"/>
  <c r="I83"/>
  <c r="L83"/>
  <c r="N83"/>
  <c r="H83"/>
  <c r="K83"/>
  <c r="B85"/>
  <c r="E85" s="1"/>
  <c r="C85"/>
  <c r="F85" s="1"/>
  <c r="D85"/>
  <c r="G85" s="1"/>
  <c r="H100" i="2"/>
  <c r="J99"/>
  <c r="M99" s="1"/>
  <c r="I99"/>
  <c r="L99" s="1"/>
  <c r="K99"/>
  <c r="N99" s="1"/>
  <c r="G100"/>
  <c r="F100"/>
  <c r="E102"/>
  <c r="D101"/>
  <c r="A86" i="6" s="1"/>
  <c r="C102" i="2"/>
  <c r="B103"/>
  <c r="M84" i="6" l="1"/>
  <c r="J84"/>
  <c r="P84"/>
  <c r="O84"/>
  <c r="I84"/>
  <c r="L84"/>
  <c r="N84"/>
  <c r="H84"/>
  <c r="K84"/>
  <c r="B86"/>
  <c r="E86" s="1"/>
  <c r="D86"/>
  <c r="G86" s="1"/>
  <c r="C86"/>
  <c r="F86" s="1"/>
  <c r="H101" i="2"/>
  <c r="I100"/>
  <c r="L100" s="1"/>
  <c r="J100"/>
  <c r="M100" s="1"/>
  <c r="K100"/>
  <c r="N100" s="1"/>
  <c r="G101"/>
  <c r="F101"/>
  <c r="E103"/>
  <c r="D102"/>
  <c r="A87" i="6" s="1"/>
  <c r="C103" i="2"/>
  <c r="B104"/>
  <c r="P85" i="6" l="1"/>
  <c r="M85"/>
  <c r="J85"/>
  <c r="N85"/>
  <c r="H85"/>
  <c r="K85"/>
  <c r="O85"/>
  <c r="I85"/>
  <c r="L85"/>
  <c r="B87"/>
  <c r="E87" s="1"/>
  <c r="D87"/>
  <c r="G87" s="1"/>
  <c r="C87"/>
  <c r="F87" s="1"/>
  <c r="H102" i="2"/>
  <c r="I101"/>
  <c r="L101" s="1"/>
  <c r="J101"/>
  <c r="M101" s="1"/>
  <c r="K101"/>
  <c r="N101" s="1"/>
  <c r="F102"/>
  <c r="G102"/>
  <c r="E104"/>
  <c r="D103"/>
  <c r="A88" i="6" s="1"/>
  <c r="C104" i="2"/>
  <c r="B105"/>
  <c r="P86" i="6" l="1"/>
  <c r="J86"/>
  <c r="M86"/>
  <c r="N86"/>
  <c r="H86"/>
  <c r="K86"/>
  <c r="O86"/>
  <c r="I86"/>
  <c r="L86"/>
  <c r="B88"/>
  <c r="E88" s="1"/>
  <c r="C88"/>
  <c r="F88" s="1"/>
  <c r="D88"/>
  <c r="G88" s="1"/>
  <c r="H103" i="2"/>
  <c r="J102"/>
  <c r="M102" s="1"/>
  <c r="I102"/>
  <c r="L102" s="1"/>
  <c r="K102"/>
  <c r="N102" s="1"/>
  <c r="G103"/>
  <c r="F103"/>
  <c r="E105"/>
  <c r="D104"/>
  <c r="A89" i="6" s="1"/>
  <c r="C105" i="2"/>
  <c r="B106"/>
  <c r="M87" i="6" l="1"/>
  <c r="J87"/>
  <c r="P87"/>
  <c r="O87"/>
  <c r="I87"/>
  <c r="L87"/>
  <c r="N87"/>
  <c r="H87"/>
  <c r="K87"/>
  <c r="B89"/>
  <c r="E89" s="1"/>
  <c r="C89"/>
  <c r="F89" s="1"/>
  <c r="D89"/>
  <c r="G89" s="1"/>
  <c r="H104" i="2"/>
  <c r="J103"/>
  <c r="M103" s="1"/>
  <c r="I103"/>
  <c r="L103" s="1"/>
  <c r="K103"/>
  <c r="N103" s="1"/>
  <c r="G104"/>
  <c r="F104"/>
  <c r="E106"/>
  <c r="D105"/>
  <c r="A90" i="6" s="1"/>
  <c r="C106" i="2"/>
  <c r="B107"/>
  <c r="P88" i="6" l="1"/>
  <c r="M88"/>
  <c r="J88"/>
  <c r="O88"/>
  <c r="I88"/>
  <c r="L88"/>
  <c r="N88"/>
  <c r="H88"/>
  <c r="K88"/>
  <c r="B90"/>
  <c r="E90" s="1"/>
  <c r="D90"/>
  <c r="G90" s="1"/>
  <c r="C90"/>
  <c r="F90" s="1"/>
  <c r="H105" i="2"/>
  <c r="J104"/>
  <c r="M104" s="1"/>
  <c r="I104"/>
  <c r="L104" s="1"/>
  <c r="G105"/>
  <c r="K104"/>
  <c r="N104" s="1"/>
  <c r="F105"/>
  <c r="E107"/>
  <c r="D106"/>
  <c r="A91" i="6" s="1"/>
  <c r="C107" i="2"/>
  <c r="B108"/>
  <c r="P89" i="6" l="1"/>
  <c r="J89"/>
  <c r="M89"/>
  <c r="O89"/>
  <c r="I89"/>
  <c r="L89"/>
  <c r="N89"/>
  <c r="H89"/>
  <c r="K89"/>
  <c r="B91"/>
  <c r="E91" s="1"/>
  <c r="C91"/>
  <c r="F91" s="1"/>
  <c r="D91"/>
  <c r="G91" s="1"/>
  <c r="H106" i="2"/>
  <c r="K105"/>
  <c r="N105" s="1"/>
  <c r="J105"/>
  <c r="M105" s="1"/>
  <c r="I105"/>
  <c r="L105" s="1"/>
  <c r="F106"/>
  <c r="G106"/>
  <c r="E108"/>
  <c r="D107"/>
  <c r="A92" i="6" s="1"/>
  <c r="C108" i="2"/>
  <c r="B109"/>
  <c r="M90" i="6" l="1"/>
  <c r="J90"/>
  <c r="P90"/>
  <c r="N90"/>
  <c r="H90"/>
  <c r="K90"/>
  <c r="O90"/>
  <c r="I90"/>
  <c r="L90"/>
  <c r="B92"/>
  <c r="E92" s="1"/>
  <c r="D92"/>
  <c r="G92" s="1"/>
  <c r="C92"/>
  <c r="F92" s="1"/>
  <c r="H107" i="2"/>
  <c r="J106"/>
  <c r="M106" s="1"/>
  <c r="I106"/>
  <c r="L106" s="1"/>
  <c r="F107"/>
  <c r="K106"/>
  <c r="N106" s="1"/>
  <c r="G107"/>
  <c r="E109"/>
  <c r="D108"/>
  <c r="A93" i="6" s="1"/>
  <c r="C109" i="2"/>
  <c r="B110"/>
  <c r="P91" i="6" l="1"/>
  <c r="M91"/>
  <c r="J91"/>
  <c r="O91"/>
  <c r="I91"/>
  <c r="L91"/>
  <c r="N91"/>
  <c r="H91"/>
  <c r="K91"/>
  <c r="B93"/>
  <c r="E93" s="1"/>
  <c r="D93"/>
  <c r="G93" s="1"/>
  <c r="C93"/>
  <c r="F93" s="1"/>
  <c r="H108" i="2"/>
  <c r="K107"/>
  <c r="N107" s="1"/>
  <c r="I107"/>
  <c r="L107" s="1"/>
  <c r="J107"/>
  <c r="M107" s="1"/>
  <c r="G108"/>
  <c r="F108"/>
  <c r="E110"/>
  <c r="D109"/>
  <c r="A94" i="6" s="1"/>
  <c r="C110" i="2"/>
  <c r="B111"/>
  <c r="P92" i="6" l="1"/>
  <c r="J92"/>
  <c r="M92"/>
  <c r="O92"/>
  <c r="I92"/>
  <c r="L92"/>
  <c r="N92"/>
  <c r="H92"/>
  <c r="K92"/>
  <c r="B94"/>
  <c r="E94" s="1"/>
  <c r="C94"/>
  <c r="F94" s="1"/>
  <c r="D94"/>
  <c r="G94" s="1"/>
  <c r="H109" i="2"/>
  <c r="F109"/>
  <c r="J108"/>
  <c r="M108" s="1"/>
  <c r="I108"/>
  <c r="L108" s="1"/>
  <c r="K108"/>
  <c r="N108" s="1"/>
  <c r="G109"/>
  <c r="E111"/>
  <c r="D110"/>
  <c r="A95" i="6" s="1"/>
  <c r="C111" i="2"/>
  <c r="B112"/>
  <c r="M93" i="6" l="1"/>
  <c r="J93"/>
  <c r="P93"/>
  <c r="N93"/>
  <c r="H93"/>
  <c r="K93"/>
  <c r="O93"/>
  <c r="I93"/>
  <c r="L93"/>
  <c r="B95"/>
  <c r="E95" s="1"/>
  <c r="D95"/>
  <c r="G95" s="1"/>
  <c r="C95"/>
  <c r="F95" s="1"/>
  <c r="K109" i="2"/>
  <c r="N109" s="1"/>
  <c r="H110"/>
  <c r="J109"/>
  <c r="M109" s="1"/>
  <c r="I109"/>
  <c r="L109" s="1"/>
  <c r="F110"/>
  <c r="G110"/>
  <c r="E112"/>
  <c r="D111"/>
  <c r="A96" i="6" s="1"/>
  <c r="C112" i="2"/>
  <c r="B113"/>
  <c r="P94" i="6" l="1"/>
  <c r="M94"/>
  <c r="J94"/>
  <c r="N94"/>
  <c r="H94"/>
  <c r="K94"/>
  <c r="O94"/>
  <c r="I94"/>
  <c r="L94"/>
  <c r="B96"/>
  <c r="E96" s="1"/>
  <c r="D96"/>
  <c r="G96" s="1"/>
  <c r="C96"/>
  <c r="F96" s="1"/>
  <c r="H111" i="2"/>
  <c r="G111"/>
  <c r="I110"/>
  <c r="L110" s="1"/>
  <c r="J110"/>
  <c r="M110" s="1"/>
  <c r="K110"/>
  <c r="N110" s="1"/>
  <c r="F111"/>
  <c r="E113"/>
  <c r="D112"/>
  <c r="A97" i="6" s="1"/>
  <c r="C113" i="2"/>
  <c r="B114"/>
  <c r="P95" i="6" l="1"/>
  <c r="J95"/>
  <c r="M95"/>
  <c r="O95"/>
  <c r="I95"/>
  <c r="L95"/>
  <c r="N95"/>
  <c r="H95"/>
  <c r="K95"/>
  <c r="B97"/>
  <c r="E97" s="1"/>
  <c r="D97"/>
  <c r="G97" s="1"/>
  <c r="C97"/>
  <c r="F97" s="1"/>
  <c r="K111" i="2"/>
  <c r="N111" s="1"/>
  <c r="H112"/>
  <c r="J111"/>
  <c r="M111" s="1"/>
  <c r="I111"/>
  <c r="L111" s="1"/>
  <c r="F112"/>
  <c r="G112"/>
  <c r="E114"/>
  <c r="D113"/>
  <c r="A98" i="6" s="1"/>
  <c r="C114" i="2"/>
  <c r="B115"/>
  <c r="M96" i="6" l="1"/>
  <c r="J96"/>
  <c r="P96"/>
  <c r="N96"/>
  <c r="H96"/>
  <c r="K96"/>
  <c r="O96"/>
  <c r="I96"/>
  <c r="L96"/>
  <c r="B98"/>
  <c r="E98" s="1"/>
  <c r="D98"/>
  <c r="G98" s="1"/>
  <c r="C98"/>
  <c r="F98" s="1"/>
  <c r="H113" i="2"/>
  <c r="J112"/>
  <c r="M112" s="1"/>
  <c r="I112"/>
  <c r="L112" s="1"/>
  <c r="F113"/>
  <c r="K112"/>
  <c r="N112" s="1"/>
  <c r="G113"/>
  <c r="E115"/>
  <c r="D114"/>
  <c r="A99" i="6" s="1"/>
  <c r="C115" i="2"/>
  <c r="B116"/>
  <c r="P97" i="6" l="1"/>
  <c r="M97"/>
  <c r="J97"/>
  <c r="O97"/>
  <c r="I97"/>
  <c r="L97"/>
  <c r="N97"/>
  <c r="H97"/>
  <c r="K97"/>
  <c r="B99"/>
  <c r="E99" s="1"/>
  <c r="D99"/>
  <c r="G99" s="1"/>
  <c r="C99"/>
  <c r="F99" s="1"/>
  <c r="H114" i="2"/>
  <c r="K113"/>
  <c r="N113" s="1"/>
  <c r="J113"/>
  <c r="M113" s="1"/>
  <c r="I113"/>
  <c r="L113" s="1"/>
  <c r="G114"/>
  <c r="F114"/>
  <c r="E116"/>
  <c r="D115"/>
  <c r="A100" i="6" s="1"/>
  <c r="C116" i="2"/>
  <c r="B117"/>
  <c r="P98" i="6" l="1"/>
  <c r="J98"/>
  <c r="M98"/>
  <c r="N98"/>
  <c r="H98"/>
  <c r="K98"/>
  <c r="O98"/>
  <c r="I98"/>
  <c r="L98"/>
  <c r="B100"/>
  <c r="E100" s="1"/>
  <c r="C100"/>
  <c r="F100" s="1"/>
  <c r="D100"/>
  <c r="G100" s="1"/>
  <c r="H115" i="2"/>
  <c r="I114"/>
  <c r="L114" s="1"/>
  <c r="J114"/>
  <c r="M114" s="1"/>
  <c r="F115"/>
  <c r="K114"/>
  <c r="N114" s="1"/>
  <c r="G115"/>
  <c r="E117"/>
  <c r="D116"/>
  <c r="A101" i="6" s="1"/>
  <c r="C117" i="2"/>
  <c r="B118"/>
  <c r="M99" i="6" l="1"/>
  <c r="J99"/>
  <c r="P99"/>
  <c r="N99"/>
  <c r="H99"/>
  <c r="K99"/>
  <c r="O99"/>
  <c r="I99"/>
  <c r="L99"/>
  <c r="B101"/>
  <c r="E101" s="1"/>
  <c r="D101"/>
  <c r="G101" s="1"/>
  <c r="C101"/>
  <c r="F101" s="1"/>
  <c r="H116" i="2"/>
  <c r="J115"/>
  <c r="M115" s="1"/>
  <c r="I115"/>
  <c r="L115" s="1"/>
  <c r="K115"/>
  <c r="N115" s="1"/>
  <c r="F116"/>
  <c r="G116"/>
  <c r="E118"/>
  <c r="D117"/>
  <c r="A102" i="6" s="1"/>
  <c r="C118" i="2"/>
  <c r="B119"/>
  <c r="P100" i="6" l="1"/>
  <c r="M100"/>
  <c r="J100"/>
  <c r="O100"/>
  <c r="I100"/>
  <c r="L100"/>
  <c r="N100"/>
  <c r="H100"/>
  <c r="K100"/>
  <c r="B102"/>
  <c r="E102" s="1"/>
  <c r="D102"/>
  <c r="G102" s="1"/>
  <c r="C102"/>
  <c r="F102" s="1"/>
  <c r="H117" i="2"/>
  <c r="G117"/>
  <c r="I116"/>
  <c r="L116" s="1"/>
  <c r="J116"/>
  <c r="M116" s="1"/>
  <c r="K116"/>
  <c r="N116" s="1"/>
  <c r="F117"/>
  <c r="E119"/>
  <c r="D118"/>
  <c r="A103" i="6" s="1"/>
  <c r="C119" i="2"/>
  <c r="B120"/>
  <c r="P101" i="6" l="1"/>
  <c r="J101"/>
  <c r="M101"/>
  <c r="O101"/>
  <c r="I101"/>
  <c r="L101"/>
  <c r="N101"/>
  <c r="H101"/>
  <c r="K101"/>
  <c r="B103"/>
  <c r="E103" s="1"/>
  <c r="D103"/>
  <c r="G103" s="1"/>
  <c r="C103"/>
  <c r="F103" s="1"/>
  <c r="H118" i="2"/>
  <c r="J117"/>
  <c r="M117" s="1"/>
  <c r="I117"/>
  <c r="L117" s="1"/>
  <c r="K117"/>
  <c r="N117" s="1"/>
  <c r="F118"/>
  <c r="G118"/>
  <c r="E120"/>
  <c r="D119"/>
  <c r="A104" i="6" s="1"/>
  <c r="C120" i="2"/>
  <c r="B121"/>
  <c r="M102" i="6" l="1"/>
  <c r="J102"/>
  <c r="P102"/>
  <c r="O102"/>
  <c r="I102"/>
  <c r="L102"/>
  <c r="N102"/>
  <c r="H102"/>
  <c r="K102"/>
  <c r="B104"/>
  <c r="E104" s="1"/>
  <c r="D104"/>
  <c r="G104" s="1"/>
  <c r="C104"/>
  <c r="F104" s="1"/>
  <c r="H119" i="2"/>
  <c r="K118"/>
  <c r="N118" s="1"/>
  <c r="F119"/>
  <c r="J118"/>
  <c r="M118" s="1"/>
  <c r="I118"/>
  <c r="L118" s="1"/>
  <c r="G119"/>
  <c r="E121"/>
  <c r="D120"/>
  <c r="A105" i="6" s="1"/>
  <c r="C121" i="2"/>
  <c r="B122"/>
  <c r="P103" i="6" l="1"/>
  <c r="M103"/>
  <c r="J103"/>
  <c r="O103"/>
  <c r="I103"/>
  <c r="L103"/>
  <c r="N103"/>
  <c r="H103"/>
  <c r="K103"/>
  <c r="B105"/>
  <c r="E105" s="1"/>
  <c r="D105"/>
  <c r="G105" s="1"/>
  <c r="C105"/>
  <c r="F105" s="1"/>
  <c r="H120" i="2"/>
  <c r="K119"/>
  <c r="N119" s="1"/>
  <c r="I119"/>
  <c r="L119" s="1"/>
  <c r="J119"/>
  <c r="M119" s="1"/>
  <c r="G120"/>
  <c r="F120"/>
  <c r="E122"/>
  <c r="D121"/>
  <c r="A106" i="6" s="1"/>
  <c r="C122" i="2"/>
  <c r="B123"/>
  <c r="P104" i="6" l="1"/>
  <c r="J104"/>
  <c r="M104"/>
  <c r="O104"/>
  <c r="I104"/>
  <c r="L104"/>
  <c r="N104"/>
  <c r="H104"/>
  <c r="K104"/>
  <c r="B106"/>
  <c r="E106" s="1"/>
  <c r="C106"/>
  <c r="F106" s="1"/>
  <c r="D106"/>
  <c r="G106" s="1"/>
  <c r="H121" i="2"/>
  <c r="F121"/>
  <c r="J120"/>
  <c r="M120" s="1"/>
  <c r="I120"/>
  <c r="L120" s="1"/>
  <c r="K120"/>
  <c r="N120" s="1"/>
  <c r="G121"/>
  <c r="E123"/>
  <c r="D122"/>
  <c r="A107" i="6" s="1"/>
  <c r="C123" i="2"/>
  <c r="B124"/>
  <c r="M105" i="6" l="1"/>
  <c r="J105"/>
  <c r="P105"/>
  <c r="N105"/>
  <c r="H105"/>
  <c r="K105"/>
  <c r="O105"/>
  <c r="I105"/>
  <c r="L105"/>
  <c r="B107"/>
  <c r="E107" s="1"/>
  <c r="D107"/>
  <c r="G107" s="1"/>
  <c r="C107"/>
  <c r="F107" s="1"/>
  <c r="K121" i="2"/>
  <c r="N121" s="1"/>
  <c r="H122"/>
  <c r="J121"/>
  <c r="M121" s="1"/>
  <c r="I121"/>
  <c r="L121" s="1"/>
  <c r="F122"/>
  <c r="G122"/>
  <c r="E124"/>
  <c r="D123"/>
  <c r="A108" i="6" s="1"/>
  <c r="C124" i="2"/>
  <c r="B125"/>
  <c r="P106" i="6" l="1"/>
  <c r="M106"/>
  <c r="J106"/>
  <c r="N106"/>
  <c r="H106"/>
  <c r="K106"/>
  <c r="O106"/>
  <c r="I106"/>
  <c r="L106"/>
  <c r="B108"/>
  <c r="E108" s="1"/>
  <c r="D108"/>
  <c r="G108" s="1"/>
  <c r="C108"/>
  <c r="F108" s="1"/>
  <c r="H123" i="2"/>
  <c r="G123"/>
  <c r="J122"/>
  <c r="M122" s="1"/>
  <c r="I122"/>
  <c r="L122" s="1"/>
  <c r="K122"/>
  <c r="N122" s="1"/>
  <c r="F123"/>
  <c r="E125"/>
  <c r="D124"/>
  <c r="A109" i="6" s="1"/>
  <c r="C125" i="2"/>
  <c r="B126"/>
  <c r="P107" i="6" l="1"/>
  <c r="J107"/>
  <c r="M107"/>
  <c r="N107"/>
  <c r="H107"/>
  <c r="K107"/>
  <c r="O107"/>
  <c r="I107"/>
  <c r="L107"/>
  <c r="B109"/>
  <c r="E109" s="1"/>
  <c r="D109"/>
  <c r="G109" s="1"/>
  <c r="C109"/>
  <c r="F109" s="1"/>
  <c r="K123" i="2"/>
  <c r="N123" s="1"/>
  <c r="H124"/>
  <c r="J123"/>
  <c r="M123" s="1"/>
  <c r="I123"/>
  <c r="L123" s="1"/>
  <c r="F124"/>
  <c r="G124"/>
  <c r="E126"/>
  <c r="D125"/>
  <c r="A110" i="6" s="1"/>
  <c r="C126" i="2"/>
  <c r="B127"/>
  <c r="M108" i="6" l="1"/>
  <c r="J108"/>
  <c r="P108"/>
  <c r="N108"/>
  <c r="H108"/>
  <c r="K108"/>
  <c r="O108"/>
  <c r="I108"/>
  <c r="L108"/>
  <c r="B110"/>
  <c r="E110" s="1"/>
  <c r="D110"/>
  <c r="G110" s="1"/>
  <c r="C110"/>
  <c r="F110" s="1"/>
  <c r="H125" i="2"/>
  <c r="J124"/>
  <c r="M124" s="1"/>
  <c r="I124"/>
  <c r="L124" s="1"/>
  <c r="F125"/>
  <c r="K124"/>
  <c r="N124" s="1"/>
  <c r="G125"/>
  <c r="E127"/>
  <c r="D126"/>
  <c r="A111" i="6" s="1"/>
  <c r="C127" i="2"/>
  <c r="B128"/>
  <c r="P109" i="6" l="1"/>
  <c r="M109"/>
  <c r="J109"/>
  <c r="O109"/>
  <c r="I109"/>
  <c r="L109"/>
  <c r="N109"/>
  <c r="H109"/>
  <c r="K109"/>
  <c r="B111"/>
  <c r="E111" s="1"/>
  <c r="D111"/>
  <c r="G111" s="1"/>
  <c r="C111"/>
  <c r="F111" s="1"/>
  <c r="H126" i="2"/>
  <c r="K125"/>
  <c r="N125" s="1"/>
  <c r="J125"/>
  <c r="M125" s="1"/>
  <c r="I125"/>
  <c r="L125" s="1"/>
  <c r="G126"/>
  <c r="F126"/>
  <c r="E128"/>
  <c r="D127"/>
  <c r="A112" i="6" s="1"/>
  <c r="C128" i="2"/>
  <c r="B129"/>
  <c r="P110" i="6" l="1"/>
  <c r="J110"/>
  <c r="M110"/>
  <c r="N110"/>
  <c r="H110"/>
  <c r="K110"/>
  <c r="O110"/>
  <c r="I110"/>
  <c r="L110"/>
  <c r="B112"/>
  <c r="E112" s="1"/>
  <c r="D112"/>
  <c r="G112" s="1"/>
  <c r="C112"/>
  <c r="F112" s="1"/>
  <c r="H127" i="2"/>
  <c r="K126"/>
  <c r="N126" s="1"/>
  <c r="F127"/>
  <c r="J126"/>
  <c r="M126" s="1"/>
  <c r="I126"/>
  <c r="L126" s="1"/>
  <c r="G127"/>
  <c r="E129"/>
  <c r="D128"/>
  <c r="A113" i="6" s="1"/>
  <c r="C129" i="2"/>
  <c r="B130"/>
  <c r="M111" i="6" l="1"/>
  <c r="J111"/>
  <c r="P111"/>
  <c r="O111"/>
  <c r="I111"/>
  <c r="L111"/>
  <c r="N111"/>
  <c r="H111"/>
  <c r="K111"/>
  <c r="B113"/>
  <c r="E113" s="1"/>
  <c r="C113"/>
  <c r="F113" s="1"/>
  <c r="D113"/>
  <c r="G113" s="1"/>
  <c r="H128" i="2"/>
  <c r="K127"/>
  <c r="N127" s="1"/>
  <c r="J127"/>
  <c r="M127" s="1"/>
  <c r="I127"/>
  <c r="L127" s="1"/>
  <c r="G128"/>
  <c r="F128"/>
  <c r="E130"/>
  <c r="D129"/>
  <c r="A114" i="6" s="1"/>
  <c r="C130" i="2"/>
  <c r="B131"/>
  <c r="P112" i="6" l="1"/>
  <c r="M112"/>
  <c r="J112"/>
  <c r="N112"/>
  <c r="H112"/>
  <c r="K112"/>
  <c r="O112"/>
  <c r="I112"/>
  <c r="L112"/>
  <c r="B114"/>
  <c r="E114" s="1"/>
  <c r="D114"/>
  <c r="G114" s="1"/>
  <c r="C114"/>
  <c r="F114" s="1"/>
  <c r="H129" i="2"/>
  <c r="I128"/>
  <c r="L128" s="1"/>
  <c r="J128"/>
  <c r="M128" s="1"/>
  <c r="K128"/>
  <c r="N128" s="1"/>
  <c r="F129"/>
  <c r="G129"/>
  <c r="E131"/>
  <c r="D130"/>
  <c r="A115" i="6" s="1"/>
  <c r="C131" i="2"/>
  <c r="B132"/>
  <c r="P113" i="6" l="1"/>
  <c r="J113"/>
  <c r="M113"/>
  <c r="N113"/>
  <c r="H113"/>
  <c r="K113"/>
  <c r="O113"/>
  <c r="I113"/>
  <c r="L113"/>
  <c r="B115"/>
  <c r="E115" s="1"/>
  <c r="D115"/>
  <c r="G115" s="1"/>
  <c r="C115"/>
  <c r="F115" s="1"/>
  <c r="H130" i="2"/>
  <c r="J129"/>
  <c r="M129" s="1"/>
  <c r="I129"/>
  <c r="L129" s="1"/>
  <c r="K129"/>
  <c r="N129" s="1"/>
  <c r="F130"/>
  <c r="G130"/>
  <c r="E132"/>
  <c r="D131"/>
  <c r="A116" i="6" s="1"/>
  <c r="C132" i="2"/>
  <c r="B133"/>
  <c r="M114" i="6" l="1"/>
  <c r="J114"/>
  <c r="P114"/>
  <c r="O114"/>
  <c r="I114"/>
  <c r="L114"/>
  <c r="N114"/>
  <c r="H114"/>
  <c r="K114"/>
  <c r="B116"/>
  <c r="E116" s="1"/>
  <c r="D116"/>
  <c r="G116" s="1"/>
  <c r="C116"/>
  <c r="F116" s="1"/>
  <c r="H131" i="2"/>
  <c r="J130"/>
  <c r="M130" s="1"/>
  <c r="I130"/>
  <c r="L130" s="1"/>
  <c r="G131"/>
  <c r="F131"/>
  <c r="K130"/>
  <c r="N130" s="1"/>
  <c r="E133"/>
  <c r="D132"/>
  <c r="A117" i="6" s="1"/>
  <c r="C133" i="2"/>
  <c r="B134"/>
  <c r="P115" i="6" l="1"/>
  <c r="M115"/>
  <c r="J115"/>
  <c r="O115"/>
  <c r="I115"/>
  <c r="L115"/>
  <c r="N115"/>
  <c r="H115"/>
  <c r="K115"/>
  <c r="B117"/>
  <c r="E117" s="1"/>
  <c r="D117"/>
  <c r="G117" s="1"/>
  <c r="C117"/>
  <c r="F117" s="1"/>
  <c r="H132" i="2"/>
  <c r="J131"/>
  <c r="M131" s="1"/>
  <c r="I131"/>
  <c r="L131" s="1"/>
  <c r="K131"/>
  <c r="N131" s="1"/>
  <c r="F132"/>
  <c r="G132"/>
  <c r="E134"/>
  <c r="D133"/>
  <c r="A118" i="6" s="1"/>
  <c r="C134" i="2"/>
  <c r="B135"/>
  <c r="P116" i="6" l="1"/>
  <c r="J116"/>
  <c r="M116"/>
  <c r="O116"/>
  <c r="I116"/>
  <c r="L116"/>
  <c r="N116"/>
  <c r="H116"/>
  <c r="K116"/>
  <c r="B118"/>
  <c r="E118" s="1"/>
  <c r="C118"/>
  <c r="F118" s="1"/>
  <c r="D118"/>
  <c r="G118" s="1"/>
  <c r="H133" i="2"/>
  <c r="J132"/>
  <c r="M132" s="1"/>
  <c r="I132"/>
  <c r="L132" s="1"/>
  <c r="K132"/>
  <c r="N132" s="1"/>
  <c r="G133"/>
  <c r="F133"/>
  <c r="E135"/>
  <c r="D134"/>
  <c r="A119" i="6" s="1"/>
  <c r="C135" i="2"/>
  <c r="B136"/>
  <c r="M117" i="6" l="1"/>
  <c r="J117"/>
  <c r="P117"/>
  <c r="O117"/>
  <c r="I117"/>
  <c r="L117"/>
  <c r="N117"/>
  <c r="H117"/>
  <c r="K117"/>
  <c r="B119"/>
  <c r="E119" s="1"/>
  <c r="D119"/>
  <c r="G119" s="1"/>
  <c r="C119"/>
  <c r="F119" s="1"/>
  <c r="H134" i="2"/>
  <c r="J133"/>
  <c r="M133" s="1"/>
  <c r="I133"/>
  <c r="L133" s="1"/>
  <c r="K133"/>
  <c r="N133" s="1"/>
  <c r="G134"/>
  <c r="F134"/>
  <c r="E136"/>
  <c r="D135"/>
  <c r="A120" i="6" s="1"/>
  <c r="C136" i="2"/>
  <c r="B137"/>
  <c r="P118" i="6" l="1"/>
  <c r="M118"/>
  <c r="J118"/>
  <c r="O118"/>
  <c r="I118"/>
  <c r="L118"/>
  <c r="N118"/>
  <c r="H118"/>
  <c r="K118"/>
  <c r="B120"/>
  <c r="E120" s="1"/>
  <c r="D120"/>
  <c r="G120" s="1"/>
  <c r="C120"/>
  <c r="F120" s="1"/>
  <c r="H135" i="2"/>
  <c r="J134"/>
  <c r="M134" s="1"/>
  <c r="I134"/>
  <c r="L134" s="1"/>
  <c r="K134"/>
  <c r="N134" s="1"/>
  <c r="F135"/>
  <c r="G135"/>
  <c r="E137"/>
  <c r="D136"/>
  <c r="A121" i="6" s="1"/>
  <c r="C137" i="2"/>
  <c r="B138"/>
  <c r="P119" i="6" l="1"/>
  <c r="J119"/>
  <c r="M119"/>
  <c r="O119"/>
  <c r="I119"/>
  <c r="L119"/>
  <c r="N119"/>
  <c r="H119"/>
  <c r="K119"/>
  <c r="B121"/>
  <c r="E121" s="1"/>
  <c r="D121"/>
  <c r="G121" s="1"/>
  <c r="C121"/>
  <c r="F121" s="1"/>
  <c r="H136" i="2"/>
  <c r="J135"/>
  <c r="M135" s="1"/>
  <c r="I135"/>
  <c r="L135" s="1"/>
  <c r="K135"/>
  <c r="N135" s="1"/>
  <c r="G136"/>
  <c r="F136"/>
  <c r="E138"/>
  <c r="D137"/>
  <c r="A122" i="6" s="1"/>
  <c r="C138" i="2"/>
  <c r="B139"/>
  <c r="M120" i="6" l="1"/>
  <c r="J120"/>
  <c r="P120"/>
  <c r="O120"/>
  <c r="I120"/>
  <c r="L120"/>
  <c r="N120"/>
  <c r="H120"/>
  <c r="K120"/>
  <c r="B122"/>
  <c r="E122" s="1"/>
  <c r="D122"/>
  <c r="G122" s="1"/>
  <c r="C122"/>
  <c r="F122" s="1"/>
  <c r="H137" i="2"/>
  <c r="J136"/>
  <c r="M136" s="1"/>
  <c r="I136"/>
  <c r="L136" s="1"/>
  <c r="K136"/>
  <c r="N136" s="1"/>
  <c r="G137"/>
  <c r="F137"/>
  <c r="E139"/>
  <c r="D138"/>
  <c r="A123" i="6" s="1"/>
  <c r="C139" i="2"/>
  <c r="B140"/>
  <c r="P121" i="6" l="1"/>
  <c r="M121"/>
  <c r="J121"/>
  <c r="O121"/>
  <c r="L121"/>
  <c r="I121"/>
  <c r="N121"/>
  <c r="H121"/>
  <c r="K121"/>
  <c r="B123"/>
  <c r="E123" s="1"/>
  <c r="D123"/>
  <c r="G123" s="1"/>
  <c r="C123"/>
  <c r="F123" s="1"/>
  <c r="H138" i="2"/>
  <c r="I137"/>
  <c r="L137" s="1"/>
  <c r="J137"/>
  <c r="M137" s="1"/>
  <c r="K137"/>
  <c r="N137" s="1"/>
  <c r="F138"/>
  <c r="G138"/>
  <c r="E140"/>
  <c r="D139"/>
  <c r="A124" i="6" s="1"/>
  <c r="C140" i="2"/>
  <c r="B141"/>
  <c r="P122" i="6" l="1"/>
  <c r="J122"/>
  <c r="M122"/>
  <c r="N122"/>
  <c r="H122"/>
  <c r="K122"/>
  <c r="O122"/>
  <c r="I122"/>
  <c r="L122"/>
  <c r="B124"/>
  <c r="E124" s="1"/>
  <c r="C124"/>
  <c r="F124" s="1"/>
  <c r="D124"/>
  <c r="G124" s="1"/>
  <c r="H139" i="2"/>
  <c r="I138"/>
  <c r="L138" s="1"/>
  <c r="J138"/>
  <c r="M138" s="1"/>
  <c r="K138"/>
  <c r="N138" s="1"/>
  <c r="G139"/>
  <c r="F139"/>
  <c r="E141"/>
  <c r="D140"/>
  <c r="A125" i="6" s="1"/>
  <c r="C141" i="2"/>
  <c r="B142"/>
  <c r="M123" i="6" l="1"/>
  <c r="J123"/>
  <c r="P123"/>
  <c r="N123"/>
  <c r="H123"/>
  <c r="K123"/>
  <c r="O123"/>
  <c r="I123"/>
  <c r="L123"/>
  <c r="B125"/>
  <c r="E125" s="1"/>
  <c r="C125"/>
  <c r="F125" s="1"/>
  <c r="D125"/>
  <c r="G125" s="1"/>
  <c r="H140" i="2"/>
  <c r="J139"/>
  <c r="M139" s="1"/>
  <c r="I139"/>
  <c r="L139" s="1"/>
  <c r="K139"/>
  <c r="N139" s="1"/>
  <c r="G140"/>
  <c r="F140"/>
  <c r="E142"/>
  <c r="D141"/>
  <c r="A126" i="6" s="1"/>
  <c r="C142" i="2"/>
  <c r="B143"/>
  <c r="P124" i="6" l="1"/>
  <c r="M124"/>
  <c r="J124"/>
  <c r="O124"/>
  <c r="L124"/>
  <c r="I124"/>
  <c r="N124"/>
  <c r="H124"/>
  <c r="K124"/>
  <c r="B126"/>
  <c r="E126" s="1"/>
  <c r="D126"/>
  <c r="G126" s="1"/>
  <c r="C126"/>
  <c r="F126" s="1"/>
  <c r="H141" i="2"/>
  <c r="J140"/>
  <c r="M140" s="1"/>
  <c r="I140"/>
  <c r="L140" s="1"/>
  <c r="K140"/>
  <c r="N140" s="1"/>
  <c r="F141"/>
  <c r="G141"/>
  <c r="E143"/>
  <c r="D142"/>
  <c r="A127" i="6" s="1"/>
  <c r="C143" i="2"/>
  <c r="B144"/>
  <c r="P125" i="6" l="1"/>
  <c r="J125"/>
  <c r="M125"/>
  <c r="O125"/>
  <c r="I125"/>
  <c r="L125"/>
  <c r="N125"/>
  <c r="H125"/>
  <c r="K125"/>
  <c r="B127"/>
  <c r="E127" s="1"/>
  <c r="D127"/>
  <c r="G127" s="1"/>
  <c r="C127"/>
  <c r="F127" s="1"/>
  <c r="H142" i="2"/>
  <c r="I141"/>
  <c r="L141" s="1"/>
  <c r="J141"/>
  <c r="M141" s="1"/>
  <c r="K141"/>
  <c r="N141" s="1"/>
  <c r="G142"/>
  <c r="F142"/>
  <c r="E144"/>
  <c r="D143"/>
  <c r="A128" i="6" s="1"/>
  <c r="C144" i="2"/>
  <c r="B145"/>
  <c r="M126" i="6" l="1"/>
  <c r="J126"/>
  <c r="P126"/>
  <c r="N126"/>
  <c r="H126"/>
  <c r="K126"/>
  <c r="O126"/>
  <c r="I126"/>
  <c r="L126"/>
  <c r="B128"/>
  <c r="E128" s="1"/>
  <c r="D128"/>
  <c r="G128" s="1"/>
  <c r="C128"/>
  <c r="F128" s="1"/>
  <c r="H143" i="2"/>
  <c r="I142"/>
  <c r="L142" s="1"/>
  <c r="J142"/>
  <c r="M142" s="1"/>
  <c r="K142"/>
  <c r="N142" s="1"/>
  <c r="G143"/>
  <c r="F143"/>
  <c r="E145"/>
  <c r="D144"/>
  <c r="A129" i="6" s="1"/>
  <c r="C145" i="2"/>
  <c r="B146"/>
  <c r="P127" i="6" l="1"/>
  <c r="M127"/>
  <c r="J127"/>
  <c r="N127"/>
  <c r="H127"/>
  <c r="K127"/>
  <c r="O127"/>
  <c r="L127"/>
  <c r="I127"/>
  <c r="B129"/>
  <c r="E129" s="1"/>
  <c r="D129"/>
  <c r="G129" s="1"/>
  <c r="C129"/>
  <c r="F129" s="1"/>
  <c r="H144" i="2"/>
  <c r="J143"/>
  <c r="M143" s="1"/>
  <c r="I143"/>
  <c r="L143" s="1"/>
  <c r="K143"/>
  <c r="N143" s="1"/>
  <c r="F144"/>
  <c r="G144"/>
  <c r="E146"/>
  <c r="D145"/>
  <c r="A130" i="6" s="1"/>
  <c r="C146" i="2"/>
  <c r="B147"/>
  <c r="P128" i="6" l="1"/>
  <c r="J128"/>
  <c r="M128"/>
  <c r="O128"/>
  <c r="I128"/>
  <c r="L128"/>
  <c r="N128"/>
  <c r="H128"/>
  <c r="K128"/>
  <c r="B130"/>
  <c r="E130" s="1"/>
  <c r="D130"/>
  <c r="G130" s="1"/>
  <c r="C130"/>
  <c r="F130" s="1"/>
  <c r="H145" i="2"/>
  <c r="J144"/>
  <c r="M144" s="1"/>
  <c r="I144"/>
  <c r="L144" s="1"/>
  <c r="K144"/>
  <c r="N144" s="1"/>
  <c r="G145"/>
  <c r="F145"/>
  <c r="E147"/>
  <c r="D146"/>
  <c r="A131" i="6" s="1"/>
  <c r="C147" i="2"/>
  <c r="B148"/>
  <c r="M129" i="6" l="1"/>
  <c r="J129"/>
  <c r="P129"/>
  <c r="O129"/>
  <c r="I129"/>
  <c r="L129"/>
  <c r="N129"/>
  <c r="H129"/>
  <c r="K129"/>
  <c r="B131"/>
  <c r="E131" s="1"/>
  <c r="D131"/>
  <c r="G131" s="1"/>
  <c r="C131"/>
  <c r="F131" s="1"/>
  <c r="H146" i="2"/>
  <c r="I145"/>
  <c r="L145" s="1"/>
  <c r="J145"/>
  <c r="M145" s="1"/>
  <c r="K145"/>
  <c r="N145" s="1"/>
  <c r="G146"/>
  <c r="F146"/>
  <c r="E148"/>
  <c r="D147"/>
  <c r="A132" i="6" s="1"/>
  <c r="C148" i="2"/>
  <c r="B149"/>
  <c r="P130" i="6" l="1"/>
  <c r="M130"/>
  <c r="J130"/>
  <c r="N130"/>
  <c r="H130"/>
  <c r="K130"/>
  <c r="O130"/>
  <c r="L130"/>
  <c r="I130"/>
  <c r="B132"/>
  <c r="E132" s="1"/>
  <c r="D132"/>
  <c r="G132" s="1"/>
  <c r="C132"/>
  <c r="F132" s="1"/>
  <c r="H147" i="2"/>
  <c r="J146"/>
  <c r="M146" s="1"/>
  <c r="I146"/>
  <c r="L146" s="1"/>
  <c r="K146"/>
  <c r="N146" s="1"/>
  <c r="F147"/>
  <c r="G147"/>
  <c r="E149"/>
  <c r="D148"/>
  <c r="A133" i="6" s="1"/>
  <c r="C149" i="2"/>
  <c r="B150"/>
  <c r="P131" i="6" l="1"/>
  <c r="J131"/>
  <c r="M131"/>
  <c r="O131"/>
  <c r="I131"/>
  <c r="L131"/>
  <c r="N131"/>
  <c r="H131"/>
  <c r="K131"/>
  <c r="B133"/>
  <c r="E133" s="1"/>
  <c r="C133"/>
  <c r="F133" s="1"/>
  <c r="D133"/>
  <c r="G133" s="1"/>
  <c r="H148" i="2"/>
  <c r="I147"/>
  <c r="L147" s="1"/>
  <c r="J147"/>
  <c r="M147" s="1"/>
  <c r="K147"/>
  <c r="N147" s="1"/>
  <c r="G148"/>
  <c r="F148"/>
  <c r="E150"/>
  <c r="D149"/>
  <c r="A134" i="6" s="1"/>
  <c r="C150" i="2"/>
  <c r="B151"/>
  <c r="M132" i="6" l="1"/>
  <c r="J132"/>
  <c r="P132"/>
  <c r="N132"/>
  <c r="H132"/>
  <c r="K132"/>
  <c r="O132"/>
  <c r="I132"/>
  <c r="L132"/>
  <c r="B134"/>
  <c r="E134" s="1"/>
  <c r="C134"/>
  <c r="F134" s="1"/>
  <c r="D134"/>
  <c r="G134" s="1"/>
  <c r="H149" i="2"/>
  <c r="J148"/>
  <c r="M148" s="1"/>
  <c r="I148"/>
  <c r="L148" s="1"/>
  <c r="K148"/>
  <c r="N148" s="1"/>
  <c r="G149"/>
  <c r="F149"/>
  <c r="E151"/>
  <c r="D150"/>
  <c r="A135" i="6" s="1"/>
  <c r="C151" i="2"/>
  <c r="B152"/>
  <c r="P133" i="6" l="1"/>
  <c r="M133"/>
  <c r="J133"/>
  <c r="O133"/>
  <c r="L133"/>
  <c r="I133"/>
  <c r="N133"/>
  <c r="H133"/>
  <c r="K133"/>
  <c r="B135"/>
  <c r="E135" s="1"/>
  <c r="D135"/>
  <c r="G135" s="1"/>
  <c r="C135"/>
  <c r="F135" s="1"/>
  <c r="H150" i="2"/>
  <c r="J149"/>
  <c r="M149" s="1"/>
  <c r="I149"/>
  <c r="L149" s="1"/>
  <c r="K149"/>
  <c r="N149" s="1"/>
  <c r="F150"/>
  <c r="G150"/>
  <c r="E152"/>
  <c r="D151"/>
  <c r="A136" i="6" s="1"/>
  <c r="C152" i="2"/>
  <c r="B153"/>
  <c r="P134" i="6" l="1"/>
  <c r="J134"/>
  <c r="M134"/>
  <c r="O134"/>
  <c r="I134"/>
  <c r="L134"/>
  <c r="N134"/>
  <c r="H134"/>
  <c r="K134"/>
  <c r="B136"/>
  <c r="E136" s="1"/>
  <c r="D136"/>
  <c r="G136" s="1"/>
  <c r="C136"/>
  <c r="F136" s="1"/>
  <c r="H151" i="2"/>
  <c r="I150"/>
  <c r="L150" s="1"/>
  <c r="J150"/>
  <c r="M150" s="1"/>
  <c r="K150"/>
  <c r="N150" s="1"/>
  <c r="G151"/>
  <c r="F151"/>
  <c r="E153"/>
  <c r="D152"/>
  <c r="A137" i="6" s="1"/>
  <c r="C153" i="2"/>
  <c r="B154"/>
  <c r="M135" i="6" l="1"/>
  <c r="J135"/>
  <c r="P135"/>
  <c r="N135"/>
  <c r="H135"/>
  <c r="K135"/>
  <c r="O135"/>
  <c r="I135"/>
  <c r="L135"/>
  <c r="B137"/>
  <c r="E137" s="1"/>
  <c r="D137"/>
  <c r="G137" s="1"/>
  <c r="C137"/>
  <c r="F137" s="1"/>
  <c r="H152" i="2"/>
  <c r="I151"/>
  <c r="L151" s="1"/>
  <c r="J151"/>
  <c r="M151" s="1"/>
  <c r="K151"/>
  <c r="N151" s="1"/>
  <c r="G152"/>
  <c r="F152"/>
  <c r="E154"/>
  <c r="D153"/>
  <c r="A138" i="6" s="1"/>
  <c r="C154" i="2"/>
  <c r="B155"/>
  <c r="P136" i="6" l="1"/>
  <c r="M136"/>
  <c r="J136"/>
  <c r="N136"/>
  <c r="H136"/>
  <c r="K136"/>
  <c r="O136"/>
  <c r="L136"/>
  <c r="I136"/>
  <c r="B138"/>
  <c r="E138" s="1"/>
  <c r="D138"/>
  <c r="G138" s="1"/>
  <c r="C138"/>
  <c r="F138" s="1"/>
  <c r="H153" i="2"/>
  <c r="J152"/>
  <c r="M152" s="1"/>
  <c r="I152"/>
  <c r="L152" s="1"/>
  <c r="K152"/>
  <c r="N152" s="1"/>
  <c r="F153"/>
  <c r="G153"/>
  <c r="E155"/>
  <c r="D154"/>
  <c r="A139" i="6" s="1"/>
  <c r="C155" i="2"/>
  <c r="B156"/>
  <c r="P137" i="6" l="1"/>
  <c r="J137"/>
  <c r="M137"/>
  <c r="O137"/>
  <c r="I137"/>
  <c r="L137"/>
  <c r="N137"/>
  <c r="H137"/>
  <c r="K137"/>
  <c r="B139"/>
  <c r="E139" s="1"/>
  <c r="D139"/>
  <c r="G139" s="1"/>
  <c r="C139"/>
  <c r="F139" s="1"/>
  <c r="H154" i="2"/>
  <c r="J153"/>
  <c r="M153" s="1"/>
  <c r="I153"/>
  <c r="L153" s="1"/>
  <c r="K153"/>
  <c r="N153" s="1"/>
  <c r="G154"/>
  <c r="F154"/>
  <c r="E156"/>
  <c r="D155"/>
  <c r="A140" i="6" s="1"/>
  <c r="C156" i="2"/>
  <c r="B157"/>
  <c r="M138" i="6" l="1"/>
  <c r="J138"/>
  <c r="P138"/>
  <c r="O138"/>
  <c r="I138"/>
  <c r="L138"/>
  <c r="N138"/>
  <c r="H138"/>
  <c r="K138"/>
  <c r="B140"/>
  <c r="E140" s="1"/>
  <c r="D140"/>
  <c r="G140" s="1"/>
  <c r="C140"/>
  <c r="F140" s="1"/>
  <c r="H155" i="2"/>
  <c r="I154"/>
  <c r="L154" s="1"/>
  <c r="J154"/>
  <c r="M154" s="1"/>
  <c r="K154"/>
  <c r="N154" s="1"/>
  <c r="G155"/>
  <c r="F155"/>
  <c r="E157"/>
  <c r="D156"/>
  <c r="A141" i="6" s="1"/>
  <c r="C157" i="2"/>
  <c r="B158"/>
  <c r="P139" i="6" l="1"/>
  <c r="M139"/>
  <c r="J139"/>
  <c r="N139"/>
  <c r="H139"/>
  <c r="K139"/>
  <c r="O139"/>
  <c r="L139"/>
  <c r="I139"/>
  <c r="B141"/>
  <c r="E141" s="1"/>
  <c r="D141"/>
  <c r="G141" s="1"/>
  <c r="C141"/>
  <c r="F141" s="1"/>
  <c r="H156" i="2"/>
  <c r="I155"/>
  <c r="L155" s="1"/>
  <c r="J155"/>
  <c r="M155" s="1"/>
  <c r="K155"/>
  <c r="N155" s="1"/>
  <c r="F156"/>
  <c r="G156"/>
  <c r="E158"/>
  <c r="D157"/>
  <c r="A142" i="6" s="1"/>
  <c r="C158" i="2"/>
  <c r="B159"/>
  <c r="P140" i="6" l="1"/>
  <c r="J140"/>
  <c r="M140"/>
  <c r="N140"/>
  <c r="H140"/>
  <c r="K140"/>
  <c r="O140"/>
  <c r="I140"/>
  <c r="L140"/>
  <c r="B142"/>
  <c r="E142" s="1"/>
  <c r="C142"/>
  <c r="F142" s="1"/>
  <c r="D142"/>
  <c r="G142" s="1"/>
  <c r="H157" i="2"/>
  <c r="I156"/>
  <c r="L156" s="1"/>
  <c r="J156"/>
  <c r="M156" s="1"/>
  <c r="K156"/>
  <c r="N156" s="1"/>
  <c r="G157"/>
  <c r="F157"/>
  <c r="E159"/>
  <c r="D158"/>
  <c r="A143" i="6" s="1"/>
  <c r="C159" i="2"/>
  <c r="B160"/>
  <c r="M141" i="6" l="1"/>
  <c r="J141"/>
  <c r="P141"/>
  <c r="N141"/>
  <c r="H141"/>
  <c r="K141"/>
  <c r="O141"/>
  <c r="I141"/>
  <c r="L141"/>
  <c r="B143"/>
  <c r="E143" s="1"/>
  <c r="C143"/>
  <c r="F143" s="1"/>
  <c r="D143"/>
  <c r="G143" s="1"/>
  <c r="H158" i="2"/>
  <c r="J157"/>
  <c r="M157" s="1"/>
  <c r="I157"/>
  <c r="L157" s="1"/>
  <c r="K157"/>
  <c r="N157" s="1"/>
  <c r="G158"/>
  <c r="F158"/>
  <c r="E160"/>
  <c r="D159"/>
  <c r="A144" i="6" s="1"/>
  <c r="C160" i="2"/>
  <c r="B161"/>
  <c r="P142" i="6" l="1"/>
  <c r="M142"/>
  <c r="J142"/>
  <c r="O142"/>
  <c r="L142"/>
  <c r="I142"/>
  <c r="N142"/>
  <c r="H142"/>
  <c r="K142"/>
  <c r="B144"/>
  <c r="E144" s="1"/>
  <c r="D144"/>
  <c r="G144" s="1"/>
  <c r="C144"/>
  <c r="F144" s="1"/>
  <c r="H159" i="2"/>
  <c r="J158"/>
  <c r="M158" s="1"/>
  <c r="I158"/>
  <c r="L158" s="1"/>
  <c r="K158"/>
  <c r="N158" s="1"/>
  <c r="F159"/>
  <c r="G159"/>
  <c r="E161"/>
  <c r="D160"/>
  <c r="A145" i="6" s="1"/>
  <c r="C161" i="2"/>
  <c r="B162"/>
  <c r="P143" i="6" l="1"/>
  <c r="J143"/>
  <c r="M143"/>
  <c r="O143"/>
  <c r="I143"/>
  <c r="L143"/>
  <c r="N143"/>
  <c r="H143"/>
  <c r="K143"/>
  <c r="B145"/>
  <c r="E145" s="1"/>
  <c r="D145"/>
  <c r="G145" s="1"/>
  <c r="C145"/>
  <c r="F145" s="1"/>
  <c r="H160" i="2"/>
  <c r="J159"/>
  <c r="M159" s="1"/>
  <c r="I159"/>
  <c r="L159" s="1"/>
  <c r="K159"/>
  <c r="N159" s="1"/>
  <c r="G160"/>
  <c r="F160"/>
  <c r="E162"/>
  <c r="D161"/>
  <c r="A146" i="6" s="1"/>
  <c r="C162" i="2"/>
  <c r="B163"/>
  <c r="M144" i="6" l="1"/>
  <c r="J144"/>
  <c r="P144"/>
  <c r="O144"/>
  <c r="I144"/>
  <c r="L144"/>
  <c r="N144"/>
  <c r="H144"/>
  <c r="K144"/>
  <c r="B146"/>
  <c r="E146" s="1"/>
  <c r="D146"/>
  <c r="G146" s="1"/>
  <c r="C146"/>
  <c r="F146" s="1"/>
  <c r="H161" i="2"/>
  <c r="J160"/>
  <c r="M160" s="1"/>
  <c r="I160"/>
  <c r="L160" s="1"/>
  <c r="K160"/>
  <c r="N160" s="1"/>
  <c r="G161"/>
  <c r="F161"/>
  <c r="E163"/>
  <c r="D162"/>
  <c r="A147" i="6" s="1"/>
  <c r="C163" i="2"/>
  <c r="B164"/>
  <c r="P145" i="6" l="1"/>
  <c r="M145"/>
  <c r="J145"/>
  <c r="O145"/>
  <c r="L145"/>
  <c r="I145"/>
  <c r="N145"/>
  <c r="H145"/>
  <c r="K145"/>
  <c r="B147"/>
  <c r="E147" s="1"/>
  <c r="D147"/>
  <c r="G147" s="1"/>
  <c r="C147"/>
  <c r="F147" s="1"/>
  <c r="H162" i="2"/>
  <c r="J161"/>
  <c r="M161" s="1"/>
  <c r="I161"/>
  <c r="L161" s="1"/>
  <c r="K161"/>
  <c r="N161" s="1"/>
  <c r="F162"/>
  <c r="G162"/>
  <c r="E164"/>
  <c r="D163"/>
  <c r="A148" i="6" s="1"/>
  <c r="C164" i="2"/>
  <c r="B165"/>
  <c r="P146" i="6" l="1"/>
  <c r="J146"/>
  <c r="M146"/>
  <c r="O146"/>
  <c r="I146"/>
  <c r="L146"/>
  <c r="N146"/>
  <c r="H146"/>
  <c r="K146"/>
  <c r="B148"/>
  <c r="E148" s="1"/>
  <c r="C148"/>
  <c r="F148" s="1"/>
  <c r="D148"/>
  <c r="G148" s="1"/>
  <c r="H163" i="2"/>
  <c r="J162"/>
  <c r="M162" s="1"/>
  <c r="I162"/>
  <c r="L162" s="1"/>
  <c r="K162"/>
  <c r="N162" s="1"/>
  <c r="G163"/>
  <c r="F163"/>
  <c r="E165"/>
  <c r="D164"/>
  <c r="A149" i="6" s="1"/>
  <c r="C165" i="2"/>
  <c r="B166"/>
  <c r="M147" i="6" l="1"/>
  <c r="J147"/>
  <c r="P147"/>
  <c r="O147"/>
  <c r="I147"/>
  <c r="L147"/>
  <c r="N147"/>
  <c r="H147"/>
  <c r="K147"/>
  <c r="B149"/>
  <c r="E149" s="1"/>
  <c r="D149"/>
  <c r="G149" s="1"/>
  <c r="C149"/>
  <c r="F149" s="1"/>
  <c r="H164" i="2"/>
  <c r="J163"/>
  <c r="M163" s="1"/>
  <c r="I163"/>
  <c r="L163" s="1"/>
  <c r="K163"/>
  <c r="N163" s="1"/>
  <c r="G164"/>
  <c r="F164"/>
  <c r="E166"/>
  <c r="D165"/>
  <c r="A150" i="6" s="1"/>
  <c r="C166" i="2"/>
  <c r="B167"/>
  <c r="P148" i="6" l="1"/>
  <c r="M148"/>
  <c r="J148"/>
  <c r="O148"/>
  <c r="L148"/>
  <c r="I148"/>
  <c r="N148"/>
  <c r="H148"/>
  <c r="K148"/>
  <c r="B150"/>
  <c r="E150" s="1"/>
  <c r="D150"/>
  <c r="G150" s="1"/>
  <c r="C150"/>
  <c r="F150" s="1"/>
  <c r="H165" i="2"/>
  <c r="I164"/>
  <c r="L164" s="1"/>
  <c r="J164"/>
  <c r="M164" s="1"/>
  <c r="K164"/>
  <c r="N164" s="1"/>
  <c r="F165"/>
  <c r="G165"/>
  <c r="E167"/>
  <c r="D166"/>
  <c r="A151" i="6" s="1"/>
  <c r="C167" i="2"/>
  <c r="B168"/>
  <c r="P149" i="6" l="1"/>
  <c r="J149"/>
  <c r="M149"/>
  <c r="N149"/>
  <c r="H149"/>
  <c r="K149"/>
  <c r="O149"/>
  <c r="I149"/>
  <c r="L149"/>
  <c r="B151"/>
  <c r="E151" s="1"/>
  <c r="D151"/>
  <c r="G151" s="1"/>
  <c r="C151"/>
  <c r="F151" s="1"/>
  <c r="H166" i="2"/>
  <c r="J165"/>
  <c r="M165" s="1"/>
  <c r="I165"/>
  <c r="L165" s="1"/>
  <c r="K165"/>
  <c r="N165" s="1"/>
  <c r="G166"/>
  <c r="F166"/>
  <c r="E168"/>
  <c r="D167"/>
  <c r="A152" i="6" s="1"/>
  <c r="C168" i="2"/>
  <c r="B169"/>
  <c r="J150" i="6" l="1"/>
  <c r="P150"/>
  <c r="M150"/>
  <c r="O150"/>
  <c r="I150"/>
  <c r="L150"/>
  <c r="N150"/>
  <c r="H150"/>
  <c r="K150"/>
  <c r="B152"/>
  <c r="E152" s="1"/>
  <c r="C152"/>
  <c r="F152" s="1"/>
  <c r="D152"/>
  <c r="G152" s="1"/>
  <c r="H167" i="2"/>
  <c r="J166"/>
  <c r="M166" s="1"/>
  <c r="I166"/>
  <c r="L166" s="1"/>
  <c r="K166"/>
  <c r="N166" s="1"/>
  <c r="G167"/>
  <c r="F167"/>
  <c r="E169"/>
  <c r="D168"/>
  <c r="A153" i="6" s="1"/>
  <c r="C169" i="2"/>
  <c r="B170"/>
  <c r="P151" i="6" l="1"/>
  <c r="M151"/>
  <c r="J151"/>
  <c r="O151"/>
  <c r="L151"/>
  <c r="I151"/>
  <c r="N151"/>
  <c r="H151"/>
  <c r="K151"/>
  <c r="B153"/>
  <c r="E153" s="1"/>
  <c r="D153"/>
  <c r="G153" s="1"/>
  <c r="C153"/>
  <c r="F153" s="1"/>
  <c r="H168" i="2"/>
  <c r="J167"/>
  <c r="M167" s="1"/>
  <c r="I167"/>
  <c r="L167" s="1"/>
  <c r="K167"/>
  <c r="N167" s="1"/>
  <c r="F168"/>
  <c r="G168"/>
  <c r="E170"/>
  <c r="D169"/>
  <c r="A154" i="6" s="1"/>
  <c r="C170" i="2"/>
  <c r="B171"/>
  <c r="P152" i="6" l="1"/>
  <c r="M152"/>
  <c r="J152"/>
  <c r="O152"/>
  <c r="I152"/>
  <c r="L152"/>
  <c r="N152"/>
  <c r="H152"/>
  <c r="K152"/>
  <c r="B154"/>
  <c r="E154" s="1"/>
  <c r="C154"/>
  <c r="F154" s="1"/>
  <c r="D154"/>
  <c r="G154" s="1"/>
  <c r="H169" i="2"/>
  <c r="J168"/>
  <c r="M168" s="1"/>
  <c r="I168"/>
  <c r="L168" s="1"/>
  <c r="K168"/>
  <c r="N168" s="1"/>
  <c r="G169"/>
  <c r="F169"/>
  <c r="E171"/>
  <c r="D170"/>
  <c r="A155" i="6" s="1"/>
  <c r="C171" i="2"/>
  <c r="B172"/>
  <c r="J153" i="6" l="1"/>
  <c r="P153"/>
  <c r="M153"/>
  <c r="O153"/>
  <c r="I153"/>
  <c r="L153"/>
  <c r="N153"/>
  <c r="H153"/>
  <c r="K153"/>
  <c r="B155"/>
  <c r="E155" s="1"/>
  <c r="D155"/>
  <c r="G155" s="1"/>
  <c r="C155"/>
  <c r="F155" s="1"/>
  <c r="H170" i="2"/>
  <c r="J169"/>
  <c r="M169" s="1"/>
  <c r="I169"/>
  <c r="L169" s="1"/>
  <c r="K169"/>
  <c r="N169" s="1"/>
  <c r="G170"/>
  <c r="F170"/>
  <c r="E172"/>
  <c r="D171"/>
  <c r="A156" i="6" s="1"/>
  <c r="C172" i="2"/>
  <c r="B173"/>
  <c r="P154" i="6" l="1"/>
  <c r="M154"/>
  <c r="J154"/>
  <c r="O154"/>
  <c r="L154"/>
  <c r="I154"/>
  <c r="N154"/>
  <c r="H154"/>
  <c r="K154"/>
  <c r="B156"/>
  <c r="E156" s="1"/>
  <c r="D156"/>
  <c r="G156" s="1"/>
  <c r="C156"/>
  <c r="F156" s="1"/>
  <c r="H171" i="2"/>
  <c r="J170"/>
  <c r="M170" s="1"/>
  <c r="I170"/>
  <c r="L170" s="1"/>
  <c r="K170"/>
  <c r="N170" s="1"/>
  <c r="F171"/>
  <c r="G171"/>
  <c r="E173"/>
  <c r="D172"/>
  <c r="A157" i="6" s="1"/>
  <c r="C173" i="2"/>
  <c r="B174"/>
  <c r="P155" i="6" l="1"/>
  <c r="J155"/>
  <c r="M155"/>
  <c r="O155"/>
  <c r="I155"/>
  <c r="L155"/>
  <c r="N155"/>
  <c r="H155"/>
  <c r="K155"/>
  <c r="B157"/>
  <c r="E157" s="1"/>
  <c r="D157"/>
  <c r="G157" s="1"/>
  <c r="C157"/>
  <c r="F157" s="1"/>
  <c r="H172" i="2"/>
  <c r="J171"/>
  <c r="M171" s="1"/>
  <c r="I171"/>
  <c r="L171" s="1"/>
  <c r="K171"/>
  <c r="N171" s="1"/>
  <c r="G172"/>
  <c r="F172"/>
  <c r="E174"/>
  <c r="D173"/>
  <c r="A158" i="6" s="1"/>
  <c r="C174" i="2"/>
  <c r="B175"/>
  <c r="J156" i="6" l="1"/>
  <c r="P156"/>
  <c r="M156"/>
  <c r="O156"/>
  <c r="I156"/>
  <c r="L156"/>
  <c r="N156"/>
  <c r="H156"/>
  <c r="K156"/>
  <c r="B158"/>
  <c r="E158" s="1"/>
  <c r="D158"/>
  <c r="G158" s="1"/>
  <c r="C158"/>
  <c r="F158" s="1"/>
  <c r="H173" i="2"/>
  <c r="J172"/>
  <c r="M172" s="1"/>
  <c r="I172"/>
  <c r="L172" s="1"/>
  <c r="K172"/>
  <c r="N172" s="1"/>
  <c r="G173"/>
  <c r="F173"/>
  <c r="E175"/>
  <c r="D174"/>
  <c r="A159" i="6" s="1"/>
  <c r="C175" i="2"/>
  <c r="B176"/>
  <c r="P157" i="6" l="1"/>
  <c r="M157"/>
  <c r="J157"/>
  <c r="O157"/>
  <c r="L157"/>
  <c r="I157"/>
  <c r="N157"/>
  <c r="H157"/>
  <c r="K157"/>
  <c r="B159"/>
  <c r="E159" s="1"/>
  <c r="D159"/>
  <c r="G159" s="1"/>
  <c r="C159"/>
  <c r="F159" s="1"/>
  <c r="H174" i="2"/>
  <c r="I173"/>
  <c r="L173" s="1"/>
  <c r="J173"/>
  <c r="M173" s="1"/>
  <c r="K173"/>
  <c r="N173" s="1"/>
  <c r="F174"/>
  <c r="G174"/>
  <c r="E176"/>
  <c r="D175"/>
  <c r="A160" i="6" s="1"/>
  <c r="C176" i="2"/>
  <c r="B177"/>
  <c r="P158" i="6" l="1"/>
  <c r="M158"/>
  <c r="J158"/>
  <c r="N158"/>
  <c r="H158"/>
  <c r="K158"/>
  <c r="O158"/>
  <c r="I158"/>
  <c r="L158"/>
  <c r="B160"/>
  <c r="E160" s="1"/>
  <c r="C160"/>
  <c r="F160" s="1"/>
  <c r="D160"/>
  <c r="G160" s="1"/>
  <c r="H175" i="2"/>
  <c r="J174"/>
  <c r="M174" s="1"/>
  <c r="I174"/>
  <c r="L174" s="1"/>
  <c r="K174"/>
  <c r="N174" s="1"/>
  <c r="G175"/>
  <c r="F175"/>
  <c r="E177"/>
  <c r="D176"/>
  <c r="A161" i="6" s="1"/>
  <c r="C177" i="2"/>
  <c r="B178"/>
  <c r="J159" i="6" l="1"/>
  <c r="P159"/>
  <c r="M159"/>
  <c r="O159"/>
  <c r="I159"/>
  <c r="L159"/>
  <c r="N159"/>
  <c r="H159"/>
  <c r="K159"/>
  <c r="B161"/>
  <c r="E161" s="1"/>
  <c r="C161"/>
  <c r="F161" s="1"/>
  <c r="D161"/>
  <c r="G161" s="1"/>
  <c r="H176" i="2"/>
  <c r="J175"/>
  <c r="M175" s="1"/>
  <c r="I175"/>
  <c r="L175" s="1"/>
  <c r="K175"/>
  <c r="N175" s="1"/>
  <c r="G176"/>
  <c r="F176"/>
  <c r="E178"/>
  <c r="D177"/>
  <c r="A162" i="6" s="1"/>
  <c r="C178" i="2"/>
  <c r="B179"/>
  <c r="P160" i="6" l="1"/>
  <c r="M160"/>
  <c r="J160"/>
  <c r="O160"/>
  <c r="L160"/>
  <c r="I160"/>
  <c r="N160"/>
  <c r="H160"/>
  <c r="K160"/>
  <c r="B162"/>
  <c r="E162" s="1"/>
  <c r="D162"/>
  <c r="G162" s="1"/>
  <c r="C162"/>
  <c r="F162" s="1"/>
  <c r="H177" i="2"/>
  <c r="J176"/>
  <c r="M176" s="1"/>
  <c r="I176"/>
  <c r="L176" s="1"/>
  <c r="K176"/>
  <c r="N176" s="1"/>
  <c r="F177"/>
  <c r="G177"/>
  <c r="E179"/>
  <c r="D178"/>
  <c r="A163" i="6" s="1"/>
  <c r="C179" i="2"/>
  <c r="B180"/>
  <c r="P161" i="6" l="1"/>
  <c r="M161"/>
  <c r="J161"/>
  <c r="O161"/>
  <c r="I161"/>
  <c r="L161"/>
  <c r="N161"/>
  <c r="H161"/>
  <c r="K161"/>
  <c r="B163"/>
  <c r="E163" s="1"/>
  <c r="D163"/>
  <c r="G163" s="1"/>
  <c r="C163"/>
  <c r="F163" s="1"/>
  <c r="H178" i="2"/>
  <c r="J177"/>
  <c r="M177" s="1"/>
  <c r="I177"/>
  <c r="L177" s="1"/>
  <c r="K177"/>
  <c r="N177" s="1"/>
  <c r="G178"/>
  <c r="F178"/>
  <c r="E180"/>
  <c r="D179"/>
  <c r="A164" i="6" s="1"/>
  <c r="C180" i="2"/>
  <c r="B181"/>
  <c r="J162" i="6" l="1"/>
  <c r="P162"/>
  <c r="M162"/>
  <c r="O162"/>
  <c r="I162"/>
  <c r="L162"/>
  <c r="N162"/>
  <c r="H162"/>
  <c r="K162"/>
  <c r="B164"/>
  <c r="E164" s="1"/>
  <c r="D164"/>
  <c r="G164" s="1"/>
  <c r="C164"/>
  <c r="F164" s="1"/>
  <c r="H179" i="2"/>
  <c r="J178"/>
  <c r="M178" s="1"/>
  <c r="I178"/>
  <c r="L178" s="1"/>
  <c r="K178"/>
  <c r="N178" s="1"/>
  <c r="G179"/>
  <c r="F179"/>
  <c r="E181"/>
  <c r="D180"/>
  <c r="A165" i="6" s="1"/>
  <c r="C181" i="2"/>
  <c r="B182"/>
  <c r="P163" i="6" l="1"/>
  <c r="M163"/>
  <c r="J163"/>
  <c r="O163"/>
  <c r="L163"/>
  <c r="I163"/>
  <c r="N163"/>
  <c r="H163"/>
  <c r="K163"/>
  <c r="B165"/>
  <c r="E165" s="1"/>
  <c r="D165"/>
  <c r="G165" s="1"/>
  <c r="C165"/>
  <c r="F165" s="1"/>
  <c r="H180" i="2"/>
  <c r="J179"/>
  <c r="M179" s="1"/>
  <c r="I179"/>
  <c r="L179" s="1"/>
  <c r="K179"/>
  <c r="N179" s="1"/>
  <c r="F180"/>
  <c r="G180"/>
  <c r="E182"/>
  <c r="D181"/>
  <c r="A166" i="6" s="1"/>
  <c r="C182" i="2"/>
  <c r="B183"/>
  <c r="P164" i="6" l="1"/>
  <c r="J164"/>
  <c r="M164"/>
  <c r="O164"/>
  <c r="I164"/>
  <c r="L164"/>
  <c r="N164"/>
  <c r="H164"/>
  <c r="K164"/>
  <c r="B166"/>
  <c r="E166" s="1"/>
  <c r="C166"/>
  <c r="F166" s="1"/>
  <c r="D166"/>
  <c r="G166" s="1"/>
  <c r="H181" i="2"/>
  <c r="J180"/>
  <c r="M180" s="1"/>
  <c r="I180"/>
  <c r="L180" s="1"/>
  <c r="K180"/>
  <c r="N180" s="1"/>
  <c r="G181"/>
  <c r="F181"/>
  <c r="E183"/>
  <c r="D182"/>
  <c r="A167" i="6" s="1"/>
  <c r="C183" i="2"/>
  <c r="B184"/>
  <c r="J165" i="6" l="1"/>
  <c r="P165"/>
  <c r="M165"/>
  <c r="O165"/>
  <c r="I165"/>
  <c r="L165"/>
  <c r="N165"/>
  <c r="H165"/>
  <c r="K165"/>
  <c r="B167"/>
  <c r="E167" s="1"/>
  <c r="D167"/>
  <c r="G167" s="1"/>
  <c r="C167"/>
  <c r="F167" s="1"/>
  <c r="H182" i="2"/>
  <c r="J181"/>
  <c r="M181" s="1"/>
  <c r="I181"/>
  <c r="L181" s="1"/>
  <c r="K181"/>
  <c r="N181" s="1"/>
  <c r="G182"/>
  <c r="F182"/>
  <c r="E184"/>
  <c r="D183"/>
  <c r="A168" i="6" s="1"/>
  <c r="C184" i="2"/>
  <c r="B185"/>
  <c r="P166" i="6" l="1"/>
  <c r="M166"/>
  <c r="J166"/>
  <c r="O166"/>
  <c r="L166"/>
  <c r="I166"/>
  <c r="N166"/>
  <c r="H166"/>
  <c r="K166"/>
  <c r="B168"/>
  <c r="E168" s="1"/>
  <c r="D168"/>
  <c r="G168" s="1"/>
  <c r="C168"/>
  <c r="F168" s="1"/>
  <c r="H183" i="2"/>
  <c r="I182"/>
  <c r="L182" s="1"/>
  <c r="J182"/>
  <c r="M182" s="1"/>
  <c r="K182"/>
  <c r="N182" s="1"/>
  <c r="F183"/>
  <c r="G183"/>
  <c r="E185"/>
  <c r="D184"/>
  <c r="A169" i="6" s="1"/>
  <c r="C185" i="2"/>
  <c r="B186"/>
  <c r="P167" i="6" l="1"/>
  <c r="M167"/>
  <c r="J167"/>
  <c r="N167"/>
  <c r="H167"/>
  <c r="K167"/>
  <c r="O167"/>
  <c r="I167"/>
  <c r="L167"/>
  <c r="B169"/>
  <c r="E169" s="1"/>
  <c r="D169"/>
  <c r="G169" s="1"/>
  <c r="C169"/>
  <c r="F169" s="1"/>
  <c r="H184" i="2"/>
  <c r="K183"/>
  <c r="N183" s="1"/>
  <c r="J183"/>
  <c r="M183" s="1"/>
  <c r="I183"/>
  <c r="L183" s="1"/>
  <c r="G184"/>
  <c r="F184"/>
  <c r="E186"/>
  <c r="D185"/>
  <c r="A170" i="6" s="1"/>
  <c r="C186" i="2"/>
  <c r="B187"/>
  <c r="J168" i="6" l="1"/>
  <c r="P168"/>
  <c r="M168"/>
  <c r="N168"/>
  <c r="H168"/>
  <c r="K168"/>
  <c r="O168"/>
  <c r="I168"/>
  <c r="L168"/>
  <c r="B170"/>
  <c r="E170" s="1"/>
  <c r="C170"/>
  <c r="F170" s="1"/>
  <c r="D170"/>
  <c r="G170" s="1"/>
  <c r="H185" i="2"/>
  <c r="K184"/>
  <c r="N184" s="1"/>
  <c r="J184"/>
  <c r="M184" s="1"/>
  <c r="I184"/>
  <c r="L184" s="1"/>
  <c r="G185"/>
  <c r="F185"/>
  <c r="E187"/>
  <c r="D186"/>
  <c r="A171" i="6" s="1"/>
  <c r="C187" i="2"/>
  <c r="B188"/>
  <c r="P169" i="6" l="1"/>
  <c r="M169"/>
  <c r="J169"/>
  <c r="N169"/>
  <c r="H169"/>
  <c r="K169"/>
  <c r="O169"/>
  <c r="L169"/>
  <c r="I169"/>
  <c r="B171"/>
  <c r="E171" s="1"/>
  <c r="D171"/>
  <c r="G171" s="1"/>
  <c r="C171"/>
  <c r="F171" s="1"/>
  <c r="H186" i="2"/>
  <c r="J185"/>
  <c r="M185" s="1"/>
  <c r="I185"/>
  <c r="L185" s="1"/>
  <c r="K185"/>
  <c r="N185" s="1"/>
  <c r="F186"/>
  <c r="G186"/>
  <c r="E188"/>
  <c r="D187"/>
  <c r="A172" i="6" s="1"/>
  <c r="C188" i="2"/>
  <c r="B189"/>
  <c r="P170" i="6" l="1"/>
  <c r="M170"/>
  <c r="J170"/>
  <c r="O170"/>
  <c r="I170"/>
  <c r="L170"/>
  <c r="N170"/>
  <c r="H170"/>
  <c r="K170"/>
  <c r="B172"/>
  <c r="E172" s="1"/>
  <c r="D172"/>
  <c r="G172" s="1"/>
  <c r="C172"/>
  <c r="F172" s="1"/>
  <c r="H187" i="2"/>
  <c r="J186"/>
  <c r="M186" s="1"/>
  <c r="I186"/>
  <c r="L186" s="1"/>
  <c r="K186"/>
  <c r="N186" s="1"/>
  <c r="G187"/>
  <c r="F187"/>
  <c r="E189"/>
  <c r="D188"/>
  <c r="A173" i="6" s="1"/>
  <c r="B190" i="2"/>
  <c r="C189"/>
  <c r="J171" i="6" l="1"/>
  <c r="P171"/>
  <c r="M171"/>
  <c r="O171"/>
  <c r="I171"/>
  <c r="L171"/>
  <c r="N171"/>
  <c r="H171"/>
  <c r="K171"/>
  <c r="B173"/>
  <c r="E173" s="1"/>
  <c r="D173"/>
  <c r="G173" s="1"/>
  <c r="C173"/>
  <c r="F173" s="1"/>
  <c r="H188" i="2"/>
  <c r="J187"/>
  <c r="M187" s="1"/>
  <c r="I187"/>
  <c r="L187" s="1"/>
  <c r="K187"/>
  <c r="N187" s="1"/>
  <c r="G188"/>
  <c r="F188"/>
  <c r="E190"/>
  <c r="D189"/>
  <c r="A174" i="6" s="1"/>
  <c r="B191" i="2"/>
  <c r="C190"/>
  <c r="P172" i="6" l="1"/>
  <c r="M172"/>
  <c r="J172"/>
  <c r="O172"/>
  <c r="L172"/>
  <c r="I172"/>
  <c r="N172"/>
  <c r="H172"/>
  <c r="K172"/>
  <c r="B174"/>
  <c r="E174" s="1"/>
  <c r="D174"/>
  <c r="G174" s="1"/>
  <c r="C174"/>
  <c r="F174" s="1"/>
  <c r="H189" i="2"/>
  <c r="I188"/>
  <c r="L188" s="1"/>
  <c r="J188"/>
  <c r="M188" s="1"/>
  <c r="K188"/>
  <c r="N188" s="1"/>
  <c r="F189"/>
  <c r="G189"/>
  <c r="E191"/>
  <c r="D190"/>
  <c r="A175" i="6" s="1"/>
  <c r="B192" i="2"/>
  <c r="C191"/>
  <c r="P173" i="6" l="1"/>
  <c r="J173"/>
  <c r="M173"/>
  <c r="N173"/>
  <c r="H173"/>
  <c r="K173"/>
  <c r="O173"/>
  <c r="I173"/>
  <c r="L173"/>
  <c r="B175"/>
  <c r="E175" s="1"/>
  <c r="C175"/>
  <c r="F175" s="1"/>
  <c r="D175"/>
  <c r="G175" s="1"/>
  <c r="H190" i="2"/>
  <c r="J189"/>
  <c r="M189" s="1"/>
  <c r="I189"/>
  <c r="L189" s="1"/>
  <c r="K189"/>
  <c r="N189" s="1"/>
  <c r="G190"/>
  <c r="F190"/>
  <c r="E192"/>
  <c r="D191"/>
  <c r="A176" i="6" s="1"/>
  <c r="B193" i="2"/>
  <c r="C192"/>
  <c r="J174" i="6" l="1"/>
  <c r="P174"/>
  <c r="M174"/>
  <c r="O174"/>
  <c r="I174"/>
  <c r="L174"/>
  <c r="N174"/>
  <c r="H174"/>
  <c r="K174"/>
  <c r="B176"/>
  <c r="E176" s="1"/>
  <c r="D176"/>
  <c r="G176" s="1"/>
  <c r="C176"/>
  <c r="F176" s="1"/>
  <c r="H191" i="2"/>
  <c r="J190"/>
  <c r="M190" s="1"/>
  <c r="I190"/>
  <c r="L190" s="1"/>
  <c r="K190"/>
  <c r="N190" s="1"/>
  <c r="G191"/>
  <c r="F191"/>
  <c r="E193"/>
  <c r="D192"/>
  <c r="A177" i="6" s="1"/>
  <c r="B194" i="2"/>
  <c r="C193"/>
  <c r="P175" i="6" l="1"/>
  <c r="M175"/>
  <c r="J175"/>
  <c r="O175"/>
  <c r="L175"/>
  <c r="I175"/>
  <c r="N175"/>
  <c r="H175"/>
  <c r="K175"/>
  <c r="B177"/>
  <c r="E177" s="1"/>
  <c r="D177"/>
  <c r="G177" s="1"/>
  <c r="C177"/>
  <c r="F177" s="1"/>
  <c r="H192" i="2"/>
  <c r="I191"/>
  <c r="L191" s="1"/>
  <c r="J191"/>
  <c r="M191" s="1"/>
  <c r="K191"/>
  <c r="N191" s="1"/>
  <c r="F192"/>
  <c r="G192"/>
  <c r="E194"/>
  <c r="D193"/>
  <c r="A178" i="6" s="1"/>
  <c r="B195" i="2"/>
  <c r="C194"/>
  <c r="P176" i="6" l="1"/>
  <c r="M176"/>
  <c r="J176"/>
  <c r="N176"/>
  <c r="H176"/>
  <c r="K176"/>
  <c r="O176"/>
  <c r="I176"/>
  <c r="L176"/>
  <c r="B178"/>
  <c r="E178" s="1"/>
  <c r="D178"/>
  <c r="G178" s="1"/>
  <c r="C178"/>
  <c r="F178" s="1"/>
  <c r="H193" i="2"/>
  <c r="J192"/>
  <c r="M192" s="1"/>
  <c r="I192"/>
  <c r="L192" s="1"/>
  <c r="K192"/>
  <c r="N192" s="1"/>
  <c r="G193"/>
  <c r="F193"/>
  <c r="E195"/>
  <c r="D194"/>
  <c r="A179" i="6" s="1"/>
  <c r="B196" i="2"/>
  <c r="C195"/>
  <c r="J177" i="6" l="1"/>
  <c r="P177"/>
  <c r="M177"/>
  <c r="O177"/>
  <c r="I177"/>
  <c r="L177"/>
  <c r="N177"/>
  <c r="H177"/>
  <c r="K177"/>
  <c r="B179"/>
  <c r="E179" s="1"/>
  <c r="D179"/>
  <c r="G179" s="1"/>
  <c r="C179"/>
  <c r="F179" s="1"/>
  <c r="H194" i="2"/>
  <c r="J193"/>
  <c r="M193" s="1"/>
  <c r="I193"/>
  <c r="L193" s="1"/>
  <c r="K193"/>
  <c r="N193" s="1"/>
  <c r="G194"/>
  <c r="F194"/>
  <c r="E196"/>
  <c r="D195"/>
  <c r="A180" i="6" s="1"/>
  <c r="B197" i="2"/>
  <c r="C196"/>
  <c r="P178" i="6" l="1"/>
  <c r="M178"/>
  <c r="J178"/>
  <c r="O178"/>
  <c r="L178"/>
  <c r="I178"/>
  <c r="N178"/>
  <c r="H178"/>
  <c r="K178"/>
  <c r="B180"/>
  <c r="E180" s="1"/>
  <c r="D180"/>
  <c r="G180" s="1"/>
  <c r="C180"/>
  <c r="F180" s="1"/>
  <c r="H195" i="2"/>
  <c r="J194"/>
  <c r="M194" s="1"/>
  <c r="I194"/>
  <c r="L194" s="1"/>
  <c r="K194"/>
  <c r="N194" s="1"/>
  <c r="F195"/>
  <c r="G195"/>
  <c r="E197"/>
  <c r="D196"/>
  <c r="A181" i="6" s="1"/>
  <c r="B198" i="2"/>
  <c r="C197"/>
  <c r="P179" i="6" l="1"/>
  <c r="M179"/>
  <c r="J179"/>
  <c r="O179"/>
  <c r="I179"/>
  <c r="L179"/>
  <c r="N179"/>
  <c r="H179"/>
  <c r="K179"/>
  <c r="B181"/>
  <c r="E181" s="1"/>
  <c r="C181"/>
  <c r="F181" s="1"/>
  <c r="D181"/>
  <c r="G181" s="1"/>
  <c r="H196" i="2"/>
  <c r="I195"/>
  <c r="L195" s="1"/>
  <c r="J195"/>
  <c r="M195" s="1"/>
  <c r="K195"/>
  <c r="N195" s="1"/>
  <c r="G196"/>
  <c r="F196"/>
  <c r="E198"/>
  <c r="D197"/>
  <c r="A182" i="6" s="1"/>
  <c r="B199" i="2"/>
  <c r="C198"/>
  <c r="J180" i="6" l="1"/>
  <c r="P180"/>
  <c r="M180"/>
  <c r="N180"/>
  <c r="H180"/>
  <c r="K180"/>
  <c r="O180"/>
  <c r="I180"/>
  <c r="L180"/>
  <c r="B182"/>
  <c r="E182" s="1"/>
  <c r="C182"/>
  <c r="F182" s="1"/>
  <c r="D182"/>
  <c r="G182" s="1"/>
  <c r="H197" i="2"/>
  <c r="I196"/>
  <c r="L196" s="1"/>
  <c r="J196"/>
  <c r="M196" s="1"/>
  <c r="K196"/>
  <c r="N196" s="1"/>
  <c r="G197"/>
  <c r="F197"/>
  <c r="E199"/>
  <c r="D198"/>
  <c r="A183" i="6" s="1"/>
  <c r="B200" i="2"/>
  <c r="C199"/>
  <c r="P181" i="6" l="1"/>
  <c r="M181"/>
  <c r="J181"/>
  <c r="N181"/>
  <c r="H181"/>
  <c r="K181"/>
  <c r="O181"/>
  <c r="L181"/>
  <c r="I181"/>
  <c r="B183"/>
  <c r="E183" s="1"/>
  <c r="D183"/>
  <c r="G183" s="1"/>
  <c r="C183"/>
  <c r="F183" s="1"/>
  <c r="H198" i="2"/>
  <c r="J197"/>
  <c r="M197" s="1"/>
  <c r="I197"/>
  <c r="L197" s="1"/>
  <c r="K197"/>
  <c r="N197" s="1"/>
  <c r="F198"/>
  <c r="G198"/>
  <c r="E200"/>
  <c r="D199"/>
  <c r="A184" i="6" s="1"/>
  <c r="B201" i="2"/>
  <c r="C200"/>
  <c r="P182" i="6" l="1"/>
  <c r="J182"/>
  <c r="M182"/>
  <c r="O182"/>
  <c r="I182"/>
  <c r="L182"/>
  <c r="N182"/>
  <c r="H182"/>
  <c r="K182"/>
  <c r="B184"/>
  <c r="E184" s="1"/>
  <c r="D184"/>
  <c r="G184" s="1"/>
  <c r="C184"/>
  <c r="F184" s="1"/>
  <c r="H199" i="2"/>
  <c r="J198"/>
  <c r="M198" s="1"/>
  <c r="I198"/>
  <c r="L198" s="1"/>
  <c r="K198"/>
  <c r="N198" s="1"/>
  <c r="G199"/>
  <c r="F199"/>
  <c r="E201"/>
  <c r="D200"/>
  <c r="A185" i="6" s="1"/>
  <c r="B202" i="2"/>
  <c r="C201"/>
  <c r="J183" i="6" l="1"/>
  <c r="P183"/>
  <c r="M183"/>
  <c r="O183"/>
  <c r="I183"/>
  <c r="L183"/>
  <c r="N183"/>
  <c r="H183"/>
  <c r="K183"/>
  <c r="B185"/>
  <c r="E185" s="1"/>
  <c r="D185"/>
  <c r="G185" s="1"/>
  <c r="C185"/>
  <c r="F185" s="1"/>
  <c r="H200" i="2"/>
  <c r="I199"/>
  <c r="L199" s="1"/>
  <c r="J199"/>
  <c r="M199" s="1"/>
  <c r="K199"/>
  <c r="N199" s="1"/>
  <c r="G200"/>
  <c r="F200"/>
  <c r="E202"/>
  <c r="D201"/>
  <c r="A186" i="6" s="1"/>
  <c r="B203" i="2"/>
  <c r="C202"/>
  <c r="P184" i="6" l="1"/>
  <c r="M184"/>
  <c r="J184"/>
  <c r="N184"/>
  <c r="H184"/>
  <c r="K184"/>
  <c r="O184"/>
  <c r="L184"/>
  <c r="I184"/>
  <c r="B186"/>
  <c r="E186" s="1"/>
  <c r="D186"/>
  <c r="G186" s="1"/>
  <c r="C186"/>
  <c r="F186" s="1"/>
  <c r="H201" i="2"/>
  <c r="J200"/>
  <c r="M200" s="1"/>
  <c r="I200"/>
  <c r="L200" s="1"/>
  <c r="K200"/>
  <c r="N200" s="1"/>
  <c r="F201"/>
  <c r="G201"/>
  <c r="E203"/>
  <c r="D202"/>
  <c r="A187" i="6" s="1"/>
  <c r="B204" i="2"/>
  <c r="C203"/>
  <c r="P185" i="6" l="1"/>
  <c r="M185"/>
  <c r="J185"/>
  <c r="O185"/>
  <c r="I185"/>
  <c r="L185"/>
  <c r="N185"/>
  <c r="H185"/>
  <c r="K185"/>
  <c r="B187"/>
  <c r="E187" s="1"/>
  <c r="C187"/>
  <c r="F187" s="1"/>
  <c r="D187"/>
  <c r="G187" s="1"/>
  <c r="H202" i="2"/>
  <c r="I201"/>
  <c r="L201" s="1"/>
  <c r="J201"/>
  <c r="M201" s="1"/>
  <c r="K201"/>
  <c r="N201" s="1"/>
  <c r="G202"/>
  <c r="F202"/>
  <c r="E204"/>
  <c r="D203"/>
  <c r="A188" i="6" s="1"/>
  <c r="B205" i="2"/>
  <c r="C204"/>
  <c r="J186" i="6" l="1"/>
  <c r="P186"/>
  <c r="M186"/>
  <c r="N186"/>
  <c r="H186"/>
  <c r="K186"/>
  <c r="O186"/>
  <c r="I186"/>
  <c r="L186"/>
  <c r="B188"/>
  <c r="E188" s="1"/>
  <c r="D188"/>
  <c r="G188" s="1"/>
  <c r="C188"/>
  <c r="F188" s="1"/>
  <c r="H203" i="2"/>
  <c r="J202"/>
  <c r="M202" s="1"/>
  <c r="I202"/>
  <c r="L202" s="1"/>
  <c r="K202"/>
  <c r="N202" s="1"/>
  <c r="G203"/>
  <c r="F203"/>
  <c r="E205"/>
  <c r="D204"/>
  <c r="A189" i="6" s="1"/>
  <c r="B206" i="2"/>
  <c r="C205"/>
  <c r="P187" i="6" l="1"/>
  <c r="M187"/>
  <c r="J187"/>
  <c r="O187"/>
  <c r="L187"/>
  <c r="I187"/>
  <c r="N187"/>
  <c r="H187"/>
  <c r="K187"/>
  <c r="B189"/>
  <c r="E189" s="1"/>
  <c r="C189"/>
  <c r="F189" s="1"/>
  <c r="D189"/>
  <c r="G189" s="1"/>
  <c r="H204" i="2"/>
  <c r="J203"/>
  <c r="M203" s="1"/>
  <c r="I203"/>
  <c r="L203" s="1"/>
  <c r="K203"/>
  <c r="N203" s="1"/>
  <c r="F204"/>
  <c r="G204"/>
  <c r="E206"/>
  <c r="D205"/>
  <c r="A190" i="6" s="1"/>
  <c r="B207" i="2"/>
  <c r="C206"/>
  <c r="P188" i="6" l="1"/>
  <c r="M188"/>
  <c r="J188"/>
  <c r="O188"/>
  <c r="I188"/>
  <c r="L188"/>
  <c r="N188"/>
  <c r="H188"/>
  <c r="K188"/>
  <c r="B190"/>
  <c r="E190" s="1"/>
  <c r="D190"/>
  <c r="G190" s="1"/>
  <c r="C190"/>
  <c r="F190" s="1"/>
  <c r="H205" i="2"/>
  <c r="I204"/>
  <c r="L204" s="1"/>
  <c r="J204"/>
  <c r="M204" s="1"/>
  <c r="K204"/>
  <c r="N204" s="1"/>
  <c r="G205"/>
  <c r="F205"/>
  <c r="E207"/>
  <c r="D206"/>
  <c r="A191" i="6" s="1"/>
  <c r="B208" i="2"/>
  <c r="C207"/>
  <c r="J189" i="6" l="1"/>
  <c r="P189"/>
  <c r="M189"/>
  <c r="N189"/>
  <c r="H189"/>
  <c r="K189"/>
  <c r="O189"/>
  <c r="I189"/>
  <c r="L189"/>
  <c r="B191"/>
  <c r="E191" s="1"/>
  <c r="C191"/>
  <c r="F191" s="1"/>
  <c r="D191"/>
  <c r="G191" s="1"/>
  <c r="H206" i="2"/>
  <c r="I205"/>
  <c r="L205" s="1"/>
  <c r="J205"/>
  <c r="M205" s="1"/>
  <c r="K205"/>
  <c r="N205" s="1"/>
  <c r="G206"/>
  <c r="F206"/>
  <c r="E208"/>
  <c r="D207"/>
  <c r="A192" i="6" s="1"/>
  <c r="B209" i="2"/>
  <c r="C208"/>
  <c r="P190" i="6" l="1"/>
  <c r="M190"/>
  <c r="J190"/>
  <c r="N190"/>
  <c r="H190"/>
  <c r="K190"/>
  <c r="O190"/>
  <c r="L190"/>
  <c r="I190"/>
  <c r="B192"/>
  <c r="E192" s="1"/>
  <c r="D192"/>
  <c r="G192" s="1"/>
  <c r="C192"/>
  <c r="F192" s="1"/>
  <c r="H207" i="2"/>
  <c r="J206"/>
  <c r="M206" s="1"/>
  <c r="I206"/>
  <c r="L206" s="1"/>
  <c r="K206"/>
  <c r="N206" s="1"/>
  <c r="F207"/>
  <c r="G207"/>
  <c r="E209"/>
  <c r="D208"/>
  <c r="A193" i="6" s="1"/>
  <c r="B210" i="2"/>
  <c r="C209"/>
  <c r="P191" i="6" l="1"/>
  <c r="J191"/>
  <c r="M191"/>
  <c r="O191"/>
  <c r="I191"/>
  <c r="L191"/>
  <c r="N191"/>
  <c r="H191"/>
  <c r="K191"/>
  <c r="B193"/>
  <c r="E193" s="1"/>
  <c r="C193"/>
  <c r="F193" s="1"/>
  <c r="D193"/>
  <c r="G193" s="1"/>
  <c r="H208" i="2"/>
  <c r="J207"/>
  <c r="M207" s="1"/>
  <c r="I207"/>
  <c r="L207" s="1"/>
  <c r="K207"/>
  <c r="N207" s="1"/>
  <c r="G208"/>
  <c r="F208"/>
  <c r="E210"/>
  <c r="D209"/>
  <c r="A194" i="6" s="1"/>
  <c r="B211" i="2"/>
  <c r="C210"/>
  <c r="J192" i="6" l="1"/>
  <c r="P192"/>
  <c r="M192"/>
  <c r="O192"/>
  <c r="I192"/>
  <c r="L192"/>
  <c r="N192"/>
  <c r="H192"/>
  <c r="K192"/>
  <c r="B194"/>
  <c r="E194" s="1"/>
  <c r="D194"/>
  <c r="G194" s="1"/>
  <c r="C194"/>
  <c r="F194" s="1"/>
  <c r="H209" i="2"/>
  <c r="I208"/>
  <c r="L208" s="1"/>
  <c r="J208"/>
  <c r="M208" s="1"/>
  <c r="K208"/>
  <c r="N208" s="1"/>
  <c r="G209"/>
  <c r="F209"/>
  <c r="E211"/>
  <c r="D210"/>
  <c r="A195" i="6" s="1"/>
  <c r="B212" i="2"/>
  <c r="C211"/>
  <c r="P193" i="6" l="1"/>
  <c r="M193"/>
  <c r="J193"/>
  <c r="N193"/>
  <c r="H193"/>
  <c r="K193"/>
  <c r="O193"/>
  <c r="L193"/>
  <c r="I193"/>
  <c r="B195"/>
  <c r="E195" s="1"/>
  <c r="C195"/>
  <c r="F195" s="1"/>
  <c r="D195"/>
  <c r="G195" s="1"/>
  <c r="H210" i="2"/>
  <c r="J209"/>
  <c r="M209" s="1"/>
  <c r="I209"/>
  <c r="L209" s="1"/>
  <c r="K209"/>
  <c r="N209" s="1"/>
  <c r="F210"/>
  <c r="G210"/>
  <c r="E212"/>
  <c r="D211"/>
  <c r="A196" i="6" s="1"/>
  <c r="B213" i="2"/>
  <c r="C212"/>
  <c r="P194" i="6" l="1"/>
  <c r="M194"/>
  <c r="J194"/>
  <c r="O194"/>
  <c r="I194"/>
  <c r="L194"/>
  <c r="N194"/>
  <c r="H194"/>
  <c r="K194"/>
  <c r="B196"/>
  <c r="E196" s="1"/>
  <c r="D196"/>
  <c r="G196" s="1"/>
  <c r="C196"/>
  <c r="F196" s="1"/>
  <c r="H211" i="2"/>
  <c r="I210"/>
  <c r="L210" s="1"/>
  <c r="J210"/>
  <c r="M210" s="1"/>
  <c r="K210"/>
  <c r="N210" s="1"/>
  <c r="G211"/>
  <c r="F211"/>
  <c r="E213"/>
  <c r="D212"/>
  <c r="A197" i="6" s="1"/>
  <c r="B214" i="2"/>
  <c r="C213"/>
  <c r="J195" i="6" l="1"/>
  <c r="P195"/>
  <c r="M195"/>
  <c r="N195"/>
  <c r="H195"/>
  <c r="K195"/>
  <c r="O195"/>
  <c r="I195"/>
  <c r="L195"/>
  <c r="B197"/>
  <c r="E197" s="1"/>
  <c r="D197"/>
  <c r="G197" s="1"/>
  <c r="C197"/>
  <c r="F197" s="1"/>
  <c r="H212" i="2"/>
  <c r="J211"/>
  <c r="M211" s="1"/>
  <c r="I211"/>
  <c r="L211" s="1"/>
  <c r="K211"/>
  <c r="N211" s="1"/>
  <c r="G212"/>
  <c r="F212"/>
  <c r="E214"/>
  <c r="D213"/>
  <c r="A198" i="6" s="1"/>
  <c r="B215" i="2"/>
  <c r="C214"/>
  <c r="P196" i="6" l="1"/>
  <c r="M196"/>
  <c r="J196"/>
  <c r="O196"/>
  <c r="L196"/>
  <c r="I196"/>
  <c r="N196"/>
  <c r="H196"/>
  <c r="K196"/>
  <c r="B198"/>
  <c r="E198" s="1"/>
  <c r="D198"/>
  <c r="G198" s="1"/>
  <c r="C198"/>
  <c r="F198" s="1"/>
  <c r="H213" i="2"/>
  <c r="J212"/>
  <c r="M212" s="1"/>
  <c r="I212"/>
  <c r="L212" s="1"/>
  <c r="K212"/>
  <c r="N212" s="1"/>
  <c r="F213"/>
  <c r="G213"/>
  <c r="E215"/>
  <c r="D214"/>
  <c r="A199" i="6" s="1"/>
  <c r="B216" i="2"/>
  <c r="C215"/>
  <c r="P197" i="6" l="1"/>
  <c r="M197"/>
  <c r="J197"/>
  <c r="O197"/>
  <c r="I197"/>
  <c r="L197"/>
  <c r="N197"/>
  <c r="H197"/>
  <c r="K197"/>
  <c r="B199"/>
  <c r="E199" s="1"/>
  <c r="D199"/>
  <c r="G199" s="1"/>
  <c r="C199"/>
  <c r="F199" s="1"/>
  <c r="H214" i="2"/>
  <c r="I213"/>
  <c r="L213" s="1"/>
  <c r="J213"/>
  <c r="M213" s="1"/>
  <c r="K213"/>
  <c r="N213" s="1"/>
  <c r="G214"/>
  <c r="F214"/>
  <c r="E216"/>
  <c r="D215"/>
  <c r="A200" i="6" s="1"/>
  <c r="B217" i="2"/>
  <c r="C216"/>
  <c r="J198" i="6" l="1"/>
  <c r="P198"/>
  <c r="M198"/>
  <c r="N198"/>
  <c r="H198"/>
  <c r="K198"/>
  <c r="O198"/>
  <c r="I198"/>
  <c r="L198"/>
  <c r="B200"/>
  <c r="E200" s="1"/>
  <c r="C200"/>
  <c r="F200" s="1"/>
  <c r="D200"/>
  <c r="G200" s="1"/>
  <c r="H215" i="2"/>
  <c r="I214"/>
  <c r="L214" s="1"/>
  <c r="J214"/>
  <c r="M214" s="1"/>
  <c r="K214"/>
  <c r="N214" s="1"/>
  <c r="G215"/>
  <c r="F215"/>
  <c r="E217"/>
  <c r="D216"/>
  <c r="A201" i="6" s="1"/>
  <c r="B218" i="2"/>
  <c r="C217"/>
  <c r="P199" i="6" l="1"/>
  <c r="M199"/>
  <c r="J199"/>
  <c r="N199"/>
  <c r="H199"/>
  <c r="K199"/>
  <c r="O199"/>
  <c r="L199"/>
  <c r="I199"/>
  <c r="B201"/>
  <c r="E201" s="1"/>
  <c r="C201"/>
  <c r="F201" s="1"/>
  <c r="D201"/>
  <c r="G201" s="1"/>
  <c r="H216" i="2"/>
  <c r="J215"/>
  <c r="M215" s="1"/>
  <c r="I215"/>
  <c r="L215" s="1"/>
  <c r="K215"/>
  <c r="N215" s="1"/>
  <c r="F216"/>
  <c r="G216"/>
  <c r="E218"/>
  <c r="D217"/>
  <c r="A202" i="6" s="1"/>
  <c r="B219" i="2"/>
  <c r="C218"/>
  <c r="P200" i="6" l="1"/>
  <c r="J200"/>
  <c r="M200"/>
  <c r="O200"/>
  <c r="I200"/>
  <c r="L200"/>
  <c r="N200"/>
  <c r="H200"/>
  <c r="K200"/>
  <c r="B202"/>
  <c r="E202" s="1"/>
  <c r="C202"/>
  <c r="F202" s="1"/>
  <c r="D202"/>
  <c r="G202" s="1"/>
  <c r="H217" i="2"/>
  <c r="J216"/>
  <c r="M216" s="1"/>
  <c r="I216"/>
  <c r="L216" s="1"/>
  <c r="K216"/>
  <c r="N216" s="1"/>
  <c r="G217"/>
  <c r="F217"/>
  <c r="E219"/>
  <c r="D218"/>
  <c r="A203" i="6" s="1"/>
  <c r="B220" i="2"/>
  <c r="C219"/>
  <c r="J201" i="6" l="1"/>
  <c r="P201"/>
  <c r="M201"/>
  <c r="O201"/>
  <c r="I201"/>
  <c r="L201"/>
  <c r="N201"/>
  <c r="H201"/>
  <c r="K201"/>
  <c r="B203"/>
  <c r="E203" s="1"/>
  <c r="D203"/>
  <c r="G203" s="1"/>
  <c r="C203"/>
  <c r="F203" s="1"/>
  <c r="H218" i="2"/>
  <c r="I217"/>
  <c r="L217" s="1"/>
  <c r="J217"/>
  <c r="M217" s="1"/>
  <c r="K217"/>
  <c r="N217" s="1"/>
  <c r="G218"/>
  <c r="F218"/>
  <c r="E220"/>
  <c r="D219"/>
  <c r="A204" i="6" s="1"/>
  <c r="B221" i="2"/>
  <c r="C220"/>
  <c r="P202" i="6" l="1"/>
  <c r="M202"/>
  <c r="J202"/>
  <c r="N202"/>
  <c r="H202"/>
  <c r="K202"/>
  <c r="O202"/>
  <c r="I202"/>
  <c r="L202"/>
  <c r="B204"/>
  <c r="E204" s="1"/>
  <c r="C204"/>
  <c r="F204" s="1"/>
  <c r="D204"/>
  <c r="G204" s="1"/>
  <c r="H219" i="2"/>
  <c r="J218"/>
  <c r="M218" s="1"/>
  <c r="I218"/>
  <c r="L218" s="1"/>
  <c r="K218"/>
  <c r="N218" s="1"/>
  <c r="F219"/>
  <c r="G219"/>
  <c r="E221"/>
  <c r="D220"/>
  <c r="A205" i="6" s="1"/>
  <c r="B222" i="2"/>
  <c r="C221"/>
  <c r="P203" i="6" l="1"/>
  <c r="M203"/>
  <c r="J203"/>
  <c r="O203"/>
  <c r="I203"/>
  <c r="L203"/>
  <c r="N203"/>
  <c r="H203"/>
  <c r="K203"/>
  <c r="B205"/>
  <c r="E205" s="1"/>
  <c r="D205"/>
  <c r="G205" s="1"/>
  <c r="C205"/>
  <c r="F205" s="1"/>
  <c r="H220" i="2"/>
  <c r="J219"/>
  <c r="M219" s="1"/>
  <c r="I219"/>
  <c r="L219" s="1"/>
  <c r="K219"/>
  <c r="N219" s="1"/>
  <c r="G220"/>
  <c r="F220"/>
  <c r="E222"/>
  <c r="D221"/>
  <c r="A206" i="6" s="1"/>
  <c r="B223" i="2"/>
  <c r="C222"/>
  <c r="J204" i="6" l="1"/>
  <c r="P204"/>
  <c r="M204"/>
  <c r="O204"/>
  <c r="I204"/>
  <c r="L204"/>
  <c r="N204"/>
  <c r="H204"/>
  <c r="K204"/>
  <c r="B206"/>
  <c r="E206" s="1"/>
  <c r="D206"/>
  <c r="G206" s="1"/>
  <c r="C206"/>
  <c r="F206" s="1"/>
  <c r="H221" i="2"/>
  <c r="J220"/>
  <c r="M220" s="1"/>
  <c r="I220"/>
  <c r="L220" s="1"/>
  <c r="K220"/>
  <c r="N220" s="1"/>
  <c r="G221"/>
  <c r="F221"/>
  <c r="E223"/>
  <c r="D222"/>
  <c r="A207" i="6" s="1"/>
  <c r="B224" i="2"/>
  <c r="C223"/>
  <c r="P205" i="6" l="1"/>
  <c r="M205"/>
  <c r="J205"/>
  <c r="O205"/>
  <c r="I205"/>
  <c r="L205"/>
  <c r="N205"/>
  <c r="H205"/>
  <c r="K205"/>
  <c r="B207"/>
  <c r="E207" s="1"/>
  <c r="D207"/>
  <c r="G207" s="1"/>
  <c r="C207"/>
  <c r="F207" s="1"/>
  <c r="H222" i="2"/>
  <c r="J221"/>
  <c r="M221" s="1"/>
  <c r="I221"/>
  <c r="L221" s="1"/>
  <c r="K221"/>
  <c r="N221" s="1"/>
  <c r="F222"/>
  <c r="G222"/>
  <c r="E224"/>
  <c r="D223"/>
  <c r="A208" i="6" s="1"/>
  <c r="B225" i="2"/>
  <c r="C224"/>
  <c r="P206" i="6" l="1"/>
  <c r="M206"/>
  <c r="J206"/>
  <c r="O206"/>
  <c r="I206"/>
  <c r="L206"/>
  <c r="N206"/>
  <c r="H206"/>
  <c r="K206"/>
  <c r="B208"/>
  <c r="E208" s="1"/>
  <c r="D208"/>
  <c r="G208" s="1"/>
  <c r="C208"/>
  <c r="F208" s="1"/>
  <c r="H223" i="2"/>
  <c r="I222"/>
  <c r="L222" s="1"/>
  <c r="J222"/>
  <c r="M222" s="1"/>
  <c r="K222"/>
  <c r="N222" s="1"/>
  <c r="G223"/>
  <c r="F223"/>
  <c r="E225"/>
  <c r="D224"/>
  <c r="A209" i="6" s="1"/>
  <c r="B226" i="2"/>
  <c r="C225"/>
  <c r="J207" i="6" l="1"/>
  <c r="P207"/>
  <c r="M207"/>
  <c r="N207"/>
  <c r="K207"/>
  <c r="H207"/>
  <c r="O207"/>
  <c r="I207"/>
  <c r="L207"/>
  <c r="B209"/>
  <c r="E209" s="1"/>
  <c r="C209"/>
  <c r="F209" s="1"/>
  <c r="D209"/>
  <c r="G209" s="1"/>
  <c r="H224" i="2"/>
  <c r="J223"/>
  <c r="M223" s="1"/>
  <c r="I223"/>
  <c r="L223" s="1"/>
  <c r="K223"/>
  <c r="N223" s="1"/>
  <c r="G224"/>
  <c r="F224"/>
  <c r="E226"/>
  <c r="D225"/>
  <c r="A210" i="6" s="1"/>
  <c r="B227" i="2"/>
  <c r="C226"/>
  <c r="P208" i="6" l="1"/>
  <c r="M208"/>
  <c r="J208"/>
  <c r="O208"/>
  <c r="I208"/>
  <c r="L208"/>
  <c r="N208"/>
  <c r="H208"/>
  <c r="K208"/>
  <c r="B210"/>
  <c r="E210" s="1"/>
  <c r="C210"/>
  <c r="F210" s="1"/>
  <c r="D210"/>
  <c r="G210" s="1"/>
  <c r="H225" i="2"/>
  <c r="J224"/>
  <c r="M224" s="1"/>
  <c r="I224"/>
  <c r="L224" s="1"/>
  <c r="K224"/>
  <c r="N224" s="1"/>
  <c r="F225"/>
  <c r="G225"/>
  <c r="E227"/>
  <c r="D226"/>
  <c r="A211" i="6" s="1"/>
  <c r="B228" i="2"/>
  <c r="C227"/>
  <c r="P209" i="6" l="1"/>
  <c r="J209"/>
  <c r="M209"/>
  <c r="O209"/>
  <c r="I209"/>
  <c r="L209"/>
  <c r="N209"/>
  <c r="H209"/>
  <c r="K209"/>
  <c r="B211"/>
  <c r="E211" s="1"/>
  <c r="C211"/>
  <c r="F211" s="1"/>
  <c r="D211"/>
  <c r="G211" s="1"/>
  <c r="H226" i="2"/>
  <c r="J225"/>
  <c r="M225" s="1"/>
  <c r="I225"/>
  <c r="L225" s="1"/>
  <c r="K225"/>
  <c r="N225" s="1"/>
  <c r="G226"/>
  <c r="F226"/>
  <c r="E228"/>
  <c r="D227"/>
  <c r="A212" i="6" s="1"/>
  <c r="B229" i="2"/>
  <c r="C228"/>
  <c r="J210" i="6" l="1"/>
  <c r="P210"/>
  <c r="M210"/>
  <c r="O210"/>
  <c r="I210"/>
  <c r="L210"/>
  <c r="N210"/>
  <c r="H210"/>
  <c r="K210"/>
  <c r="B212"/>
  <c r="E212" s="1"/>
  <c r="D212"/>
  <c r="G212" s="1"/>
  <c r="C212"/>
  <c r="F212" s="1"/>
  <c r="H227" i="2"/>
  <c r="I226"/>
  <c r="L226" s="1"/>
  <c r="J226"/>
  <c r="M226" s="1"/>
  <c r="K226"/>
  <c r="N226" s="1"/>
  <c r="G227"/>
  <c r="F227"/>
  <c r="E229"/>
  <c r="D228"/>
  <c r="A213" i="6" s="1"/>
  <c r="B230" i="2"/>
  <c r="C229"/>
  <c r="P211" i="6" l="1"/>
  <c r="M211"/>
  <c r="J211"/>
  <c r="N211"/>
  <c r="H211"/>
  <c r="K211"/>
  <c r="O211"/>
  <c r="I211"/>
  <c r="L211"/>
  <c r="B213"/>
  <c r="E213" s="1"/>
  <c r="C213"/>
  <c r="F213" s="1"/>
  <c r="D213"/>
  <c r="G213" s="1"/>
  <c r="H228" i="2"/>
  <c r="J227"/>
  <c r="M227" s="1"/>
  <c r="I227"/>
  <c r="L227" s="1"/>
  <c r="K227"/>
  <c r="N227" s="1"/>
  <c r="F228"/>
  <c r="G228"/>
  <c r="E230"/>
  <c r="D229"/>
  <c r="A214" i="6" s="1"/>
  <c r="B231" i="2"/>
  <c r="C230"/>
  <c r="P212" i="6" l="1"/>
  <c r="M212"/>
  <c r="J212"/>
  <c r="O212"/>
  <c r="I212"/>
  <c r="L212"/>
  <c r="N212"/>
  <c r="K212"/>
  <c r="H212"/>
  <c r="B214"/>
  <c r="E214" s="1"/>
  <c r="D214"/>
  <c r="G214" s="1"/>
  <c r="C214"/>
  <c r="F214" s="1"/>
  <c r="H229" i="2"/>
  <c r="J228"/>
  <c r="M228" s="1"/>
  <c r="I228"/>
  <c r="L228" s="1"/>
  <c r="K228"/>
  <c r="N228" s="1"/>
  <c r="G229"/>
  <c r="F229"/>
  <c r="E231"/>
  <c r="D230"/>
  <c r="A215" i="6" s="1"/>
  <c r="B232" i="2"/>
  <c r="C231"/>
  <c r="J213" i="6" l="1"/>
  <c r="P213"/>
  <c r="M213"/>
  <c r="O213"/>
  <c r="I213"/>
  <c r="L213"/>
  <c r="N213"/>
  <c r="K213"/>
  <c r="H213"/>
  <c r="B215"/>
  <c r="E215" s="1"/>
  <c r="D215"/>
  <c r="G215" s="1"/>
  <c r="C215"/>
  <c r="F215" s="1"/>
  <c r="H230" i="2"/>
  <c r="J229"/>
  <c r="M229" s="1"/>
  <c r="I229"/>
  <c r="L229" s="1"/>
  <c r="K229"/>
  <c r="N229" s="1"/>
  <c r="G230"/>
  <c r="F230"/>
  <c r="E232"/>
  <c r="D231"/>
  <c r="A216" i="6" s="1"/>
  <c r="B233" i="2"/>
  <c r="C232"/>
  <c r="P214" i="6" l="1"/>
  <c r="M214"/>
  <c r="J214"/>
  <c r="O214"/>
  <c r="I214"/>
  <c r="L214"/>
  <c r="N214"/>
  <c r="K214"/>
  <c r="H214"/>
  <c r="B216"/>
  <c r="E216" s="1"/>
  <c r="C216"/>
  <c r="F216" s="1"/>
  <c r="D216"/>
  <c r="G216" s="1"/>
  <c r="H231" i="2"/>
  <c r="J230"/>
  <c r="M230" s="1"/>
  <c r="I230"/>
  <c r="L230" s="1"/>
  <c r="K230"/>
  <c r="N230" s="1"/>
  <c r="F231"/>
  <c r="G231"/>
  <c r="E233"/>
  <c r="D232"/>
  <c r="A217" i="6" s="1"/>
  <c r="B234" i="2"/>
  <c r="C233"/>
  <c r="P215" i="6" l="1"/>
  <c r="M215"/>
  <c r="J215"/>
  <c r="O215"/>
  <c r="I215"/>
  <c r="L215"/>
  <c r="N215"/>
  <c r="H215"/>
  <c r="K215"/>
  <c r="B217"/>
  <c r="E217" s="1"/>
  <c r="C217"/>
  <c r="F217" s="1"/>
  <c r="D217"/>
  <c r="G217" s="1"/>
  <c r="H232" i="2"/>
  <c r="I231"/>
  <c r="L231" s="1"/>
  <c r="J231"/>
  <c r="M231" s="1"/>
  <c r="K231"/>
  <c r="N231" s="1"/>
  <c r="G232"/>
  <c r="F232"/>
  <c r="E234"/>
  <c r="D233"/>
  <c r="A218" i="6" s="1"/>
  <c r="B235" i="2"/>
  <c r="C234"/>
  <c r="J216" i="6" l="1"/>
  <c r="P216"/>
  <c r="M216"/>
  <c r="N216"/>
  <c r="K216"/>
  <c r="H216"/>
  <c r="O216"/>
  <c r="I216"/>
  <c r="L216"/>
  <c r="B218"/>
  <c r="E218" s="1"/>
  <c r="C218"/>
  <c r="F218" s="1"/>
  <c r="D218"/>
  <c r="G218" s="1"/>
  <c r="H233" i="2"/>
  <c r="J232"/>
  <c r="M232" s="1"/>
  <c r="I232"/>
  <c r="L232" s="1"/>
  <c r="K232"/>
  <c r="N232" s="1"/>
  <c r="G233"/>
  <c r="F233"/>
  <c r="E235"/>
  <c r="D234"/>
  <c r="A219" i="6" s="1"/>
  <c r="B236" i="2"/>
  <c r="C235"/>
  <c r="P217" i="6" l="1"/>
  <c r="M217"/>
  <c r="J217"/>
  <c r="O217"/>
  <c r="I217"/>
  <c r="L217"/>
  <c r="N217"/>
  <c r="H217"/>
  <c r="K217"/>
  <c r="B219"/>
  <c r="E219" s="1"/>
  <c r="C219"/>
  <c r="F219" s="1"/>
  <c r="D219"/>
  <c r="G219" s="1"/>
  <c r="H234" i="2"/>
  <c r="J233"/>
  <c r="M233" s="1"/>
  <c r="I233"/>
  <c r="L233" s="1"/>
  <c r="K233"/>
  <c r="N233" s="1"/>
  <c r="F234"/>
  <c r="G234"/>
  <c r="E236"/>
  <c r="D235"/>
  <c r="A220" i="6" s="1"/>
  <c r="B237" i="2"/>
  <c r="C236"/>
  <c r="P218" i="6" l="1"/>
  <c r="J218"/>
  <c r="M218"/>
  <c r="O218"/>
  <c r="I218"/>
  <c r="L218"/>
  <c r="N218"/>
  <c r="H218"/>
  <c r="K218"/>
  <c r="B220"/>
  <c r="E220" s="1"/>
  <c r="D220"/>
  <c r="G220" s="1"/>
  <c r="C220"/>
  <c r="F220" s="1"/>
  <c r="H235" i="2"/>
  <c r="J234"/>
  <c r="M234" s="1"/>
  <c r="I234"/>
  <c r="L234" s="1"/>
  <c r="K234"/>
  <c r="N234" s="1"/>
  <c r="G235"/>
  <c r="F235"/>
  <c r="E237"/>
  <c r="D236"/>
  <c r="A221" i="6" s="1"/>
  <c r="B238" i="2"/>
  <c r="C237"/>
  <c r="J219" i="6" l="1"/>
  <c r="P219"/>
  <c r="M219"/>
  <c r="O219"/>
  <c r="I219"/>
  <c r="L219"/>
  <c r="N219"/>
  <c r="H219"/>
  <c r="K219"/>
  <c r="B221"/>
  <c r="E221" s="1"/>
  <c r="D221"/>
  <c r="G221" s="1"/>
  <c r="C221"/>
  <c r="F221" s="1"/>
  <c r="H236" i="2"/>
  <c r="I235"/>
  <c r="L235" s="1"/>
  <c r="J235"/>
  <c r="M235" s="1"/>
  <c r="K235"/>
  <c r="N235" s="1"/>
  <c r="G236"/>
  <c r="F236"/>
  <c r="E238"/>
  <c r="D237"/>
  <c r="A222" i="6" s="1"/>
  <c r="B239" i="2"/>
  <c r="C238"/>
  <c r="P220" i="6" l="1"/>
  <c r="M220"/>
  <c r="J220"/>
  <c r="N220"/>
  <c r="H220"/>
  <c r="K220"/>
  <c r="O220"/>
  <c r="I220"/>
  <c r="L220"/>
  <c r="B222"/>
  <c r="E222" s="1"/>
  <c r="C222"/>
  <c r="F222" s="1"/>
  <c r="D222"/>
  <c r="G222" s="1"/>
  <c r="H237" i="2"/>
  <c r="J236"/>
  <c r="M236" s="1"/>
  <c r="I236"/>
  <c r="L236" s="1"/>
  <c r="K236"/>
  <c r="N236" s="1"/>
  <c r="F237"/>
  <c r="G237"/>
  <c r="E239"/>
  <c r="D238"/>
  <c r="A223" i="6" s="1"/>
  <c r="B240" i="2"/>
  <c r="C239"/>
  <c r="P221" i="6" l="1"/>
  <c r="M221"/>
  <c r="J221"/>
  <c r="O221"/>
  <c r="I221"/>
  <c r="L221"/>
  <c r="N221"/>
  <c r="H221"/>
  <c r="K221"/>
  <c r="B223"/>
  <c r="E223" s="1"/>
  <c r="C223"/>
  <c r="F223" s="1"/>
  <c r="D223"/>
  <c r="G223" s="1"/>
  <c r="H238" i="2"/>
  <c r="J237"/>
  <c r="M237" s="1"/>
  <c r="I237"/>
  <c r="L237" s="1"/>
  <c r="K237"/>
  <c r="N237" s="1"/>
  <c r="G238"/>
  <c r="F238"/>
  <c r="E240"/>
  <c r="D239"/>
  <c r="A224" i="6" s="1"/>
  <c r="B241" i="2"/>
  <c r="C240"/>
  <c r="J222" i="6" l="1"/>
  <c r="P222"/>
  <c r="M222"/>
  <c r="O222"/>
  <c r="I222"/>
  <c r="L222"/>
  <c r="N222"/>
  <c r="H222"/>
  <c r="K222"/>
  <c r="B224"/>
  <c r="E224" s="1"/>
  <c r="D224"/>
  <c r="G224" s="1"/>
  <c r="C224"/>
  <c r="F224" s="1"/>
  <c r="H239" i="2"/>
  <c r="J238"/>
  <c r="M238" s="1"/>
  <c r="I238"/>
  <c r="L238" s="1"/>
  <c r="K238"/>
  <c r="N238" s="1"/>
  <c r="G239"/>
  <c r="F239"/>
  <c r="E241"/>
  <c r="D240"/>
  <c r="A225" i="6" s="1"/>
  <c r="B242" i="2"/>
  <c r="C241"/>
  <c r="P223" i="6" l="1"/>
  <c r="M223"/>
  <c r="J223"/>
  <c r="O223"/>
  <c r="I223"/>
  <c r="L223"/>
  <c r="N223"/>
  <c r="H223"/>
  <c r="K223"/>
  <c r="B225"/>
  <c r="E225" s="1"/>
  <c r="D225"/>
  <c r="G225" s="1"/>
  <c r="C225"/>
  <c r="F225" s="1"/>
  <c r="H240" i="2"/>
  <c r="J239"/>
  <c r="M239" s="1"/>
  <c r="I239"/>
  <c r="L239" s="1"/>
  <c r="K239"/>
  <c r="N239" s="1"/>
  <c r="F240"/>
  <c r="G240"/>
  <c r="E242"/>
  <c r="D241"/>
  <c r="A226" i="6" s="1"/>
  <c r="B243" i="2"/>
  <c r="C242"/>
  <c r="P224" i="6" l="1"/>
  <c r="M224"/>
  <c r="J224"/>
  <c r="O224"/>
  <c r="I224"/>
  <c r="L224"/>
  <c r="N224"/>
  <c r="H224"/>
  <c r="K224"/>
  <c r="B226"/>
  <c r="E226" s="1"/>
  <c r="D226"/>
  <c r="G226" s="1"/>
  <c r="C226"/>
  <c r="F226" s="1"/>
  <c r="H241" i="2"/>
  <c r="I240"/>
  <c r="L240" s="1"/>
  <c r="J240"/>
  <c r="M240" s="1"/>
  <c r="K240"/>
  <c r="N240" s="1"/>
  <c r="G241"/>
  <c r="F241"/>
  <c r="E243"/>
  <c r="D242"/>
  <c r="A227" i="6" s="1"/>
  <c r="B244" i="2"/>
  <c r="C243"/>
  <c r="J225" i="6" l="1"/>
  <c r="P225"/>
  <c r="M225"/>
  <c r="N225"/>
  <c r="H225"/>
  <c r="K225"/>
  <c r="O225"/>
  <c r="I225"/>
  <c r="L225"/>
  <c r="B227"/>
  <c r="E227" s="1"/>
  <c r="C227"/>
  <c r="F227" s="1"/>
  <c r="D227"/>
  <c r="G227" s="1"/>
  <c r="H242" i="2"/>
  <c r="J241"/>
  <c r="M241" s="1"/>
  <c r="I241"/>
  <c r="L241" s="1"/>
  <c r="K241"/>
  <c r="N241" s="1"/>
  <c r="G242"/>
  <c r="F242"/>
  <c r="E244"/>
  <c r="D243"/>
  <c r="A228" i="6" s="1"/>
  <c r="B245" i="2"/>
  <c r="C244"/>
  <c r="P226" i="6" l="1"/>
  <c r="M226"/>
  <c r="J226"/>
  <c r="O226"/>
  <c r="I226"/>
  <c r="L226"/>
  <c r="N226"/>
  <c r="H226"/>
  <c r="K226"/>
  <c r="B228"/>
  <c r="E228" s="1"/>
  <c r="C228"/>
  <c r="F228" s="1"/>
  <c r="D228"/>
  <c r="G228" s="1"/>
  <c r="H243" i="2"/>
  <c r="I242"/>
  <c r="L242" s="1"/>
  <c r="J242"/>
  <c r="M242" s="1"/>
  <c r="K242"/>
  <c r="N242" s="1"/>
  <c r="F243"/>
  <c r="G243"/>
  <c r="E245"/>
  <c r="D244"/>
  <c r="A229" i="6" s="1"/>
  <c r="B246" i="2"/>
  <c r="C245"/>
  <c r="P227" i="6" l="1"/>
  <c r="J227"/>
  <c r="M227"/>
  <c r="N227"/>
  <c r="H227"/>
  <c r="K227"/>
  <c r="O227"/>
  <c r="I227"/>
  <c r="L227"/>
  <c r="B229"/>
  <c r="E229" s="1"/>
  <c r="C229"/>
  <c r="F229" s="1"/>
  <c r="D229"/>
  <c r="G229" s="1"/>
  <c r="H244" i="2"/>
  <c r="J243"/>
  <c r="M243" s="1"/>
  <c r="I243"/>
  <c r="L243" s="1"/>
  <c r="K243"/>
  <c r="N243" s="1"/>
  <c r="G244"/>
  <c r="F244"/>
  <c r="E246"/>
  <c r="D245"/>
  <c r="A230" i="6" s="1"/>
  <c r="B247" i="2"/>
  <c r="C246"/>
  <c r="J228" i="6" l="1"/>
  <c r="P228"/>
  <c r="M228"/>
  <c r="O228"/>
  <c r="I228"/>
  <c r="L228"/>
  <c r="N228"/>
  <c r="H228"/>
  <c r="K228"/>
  <c r="B230"/>
  <c r="E230" s="1"/>
  <c r="D230"/>
  <c r="G230" s="1"/>
  <c r="C230"/>
  <c r="F230" s="1"/>
  <c r="H245" i="2"/>
  <c r="I244"/>
  <c r="L244" s="1"/>
  <c r="J244"/>
  <c r="M244" s="1"/>
  <c r="K244"/>
  <c r="N244" s="1"/>
  <c r="G245"/>
  <c r="F245"/>
  <c r="E247"/>
  <c r="D246"/>
  <c r="A231" i="6" s="1"/>
  <c r="B248" i="2"/>
  <c r="C247"/>
  <c r="P229" i="6" l="1"/>
  <c r="M229"/>
  <c r="J229"/>
  <c r="N229"/>
  <c r="H229"/>
  <c r="K229"/>
  <c r="O229"/>
  <c r="I229"/>
  <c r="L229"/>
  <c r="B231"/>
  <c r="E231" s="1"/>
  <c r="C231"/>
  <c r="F231" s="1"/>
  <c r="D231"/>
  <c r="G231" s="1"/>
  <c r="H246" i="2"/>
  <c r="J245"/>
  <c r="M245" s="1"/>
  <c r="I245"/>
  <c r="L245" s="1"/>
  <c r="K245"/>
  <c r="N245" s="1"/>
  <c r="F246"/>
  <c r="G246"/>
  <c r="E248"/>
  <c r="D247"/>
  <c r="A232" i="6" s="1"/>
  <c r="B249" i="2"/>
  <c r="C248"/>
  <c r="P230" i="6" l="1"/>
  <c r="M230"/>
  <c r="J230"/>
  <c r="O230"/>
  <c r="I230"/>
  <c r="L230"/>
  <c r="N230"/>
  <c r="H230"/>
  <c r="K230"/>
  <c r="B232"/>
  <c r="E232" s="1"/>
  <c r="D232"/>
  <c r="G232" s="1"/>
  <c r="C232"/>
  <c r="F232" s="1"/>
  <c r="H247" i="2"/>
  <c r="J246"/>
  <c r="M246" s="1"/>
  <c r="I246"/>
  <c r="L246" s="1"/>
  <c r="K246"/>
  <c r="N246" s="1"/>
  <c r="G247"/>
  <c r="F247"/>
  <c r="E249"/>
  <c r="D248"/>
  <c r="A233" i="6" s="1"/>
  <c r="B250" i="2"/>
  <c r="C249"/>
  <c r="J231" i="6" l="1"/>
  <c r="P231"/>
  <c r="M231"/>
  <c r="O231"/>
  <c r="I231"/>
  <c r="L231"/>
  <c r="N231"/>
  <c r="K231"/>
  <c r="H231"/>
  <c r="B233"/>
  <c r="E233" s="1"/>
  <c r="D233"/>
  <c r="G233" s="1"/>
  <c r="C233"/>
  <c r="F233" s="1"/>
  <c r="H248" i="2"/>
  <c r="J247"/>
  <c r="M247" s="1"/>
  <c r="I247"/>
  <c r="L247" s="1"/>
  <c r="K247"/>
  <c r="N247" s="1"/>
  <c r="G248"/>
  <c r="F248"/>
  <c r="E250"/>
  <c r="D249"/>
  <c r="A234" i="6" s="1"/>
  <c r="B251" i="2"/>
  <c r="C250"/>
  <c r="P232" i="6" l="1"/>
  <c r="M232"/>
  <c r="J232"/>
  <c r="O232"/>
  <c r="I232"/>
  <c r="L232"/>
  <c r="N232"/>
  <c r="H232"/>
  <c r="K232"/>
  <c r="B234"/>
  <c r="E234" s="1"/>
  <c r="C234"/>
  <c r="F234" s="1"/>
  <c r="D234"/>
  <c r="G234" s="1"/>
  <c r="H249" i="2"/>
  <c r="J248"/>
  <c r="M248" s="1"/>
  <c r="I248"/>
  <c r="L248" s="1"/>
  <c r="K248"/>
  <c r="N248" s="1"/>
  <c r="F249"/>
  <c r="G249"/>
  <c r="E251"/>
  <c r="D250"/>
  <c r="A235" i="6" s="1"/>
  <c r="B252" i="2"/>
  <c r="C251"/>
  <c r="P233" i="6" l="1"/>
  <c r="M233"/>
  <c r="J233"/>
  <c r="O233"/>
  <c r="I233"/>
  <c r="L233"/>
  <c r="N233"/>
  <c r="H233"/>
  <c r="K233"/>
  <c r="B235"/>
  <c r="E235" s="1"/>
  <c r="D235"/>
  <c r="G235" s="1"/>
  <c r="C235"/>
  <c r="F235" s="1"/>
  <c r="H250" i="2"/>
  <c r="I249"/>
  <c r="L249" s="1"/>
  <c r="J249"/>
  <c r="M249" s="1"/>
  <c r="K249"/>
  <c r="N249" s="1"/>
  <c r="G250"/>
  <c r="F250"/>
  <c r="E252"/>
  <c r="D251"/>
  <c r="A236" i="6" s="1"/>
  <c r="B253" i="2"/>
  <c r="C252"/>
  <c r="J234" i="6" l="1"/>
  <c r="P234"/>
  <c r="M234"/>
  <c r="N234"/>
  <c r="H234"/>
  <c r="K234"/>
  <c r="O234"/>
  <c r="I234"/>
  <c r="L234"/>
  <c r="B236"/>
  <c r="E236" s="1"/>
  <c r="C236"/>
  <c r="F236" s="1"/>
  <c r="D236"/>
  <c r="G236" s="1"/>
  <c r="H251" i="2"/>
  <c r="J250"/>
  <c r="M250" s="1"/>
  <c r="I250"/>
  <c r="L250" s="1"/>
  <c r="K250"/>
  <c r="N250" s="1"/>
  <c r="G251"/>
  <c r="F251"/>
  <c r="E253"/>
  <c r="D252"/>
  <c r="A237" i="6" s="1"/>
  <c r="B254" i="2"/>
  <c r="C253"/>
  <c r="P235" i="6" l="1"/>
  <c r="M235"/>
  <c r="J235"/>
  <c r="O235"/>
  <c r="I235"/>
  <c r="L235"/>
  <c r="N235"/>
  <c r="H235"/>
  <c r="K235"/>
  <c r="B237"/>
  <c r="E237" s="1"/>
  <c r="C237"/>
  <c r="F237" s="1"/>
  <c r="D237"/>
  <c r="G237" s="1"/>
  <c r="H252" i="2"/>
  <c r="I251"/>
  <c r="L251" s="1"/>
  <c r="J251"/>
  <c r="M251" s="1"/>
  <c r="K251"/>
  <c r="N251" s="1"/>
  <c r="F252"/>
  <c r="G252"/>
  <c r="E254"/>
  <c r="D253"/>
  <c r="A238" i="6" s="1"/>
  <c r="B255" i="2"/>
  <c r="C254"/>
  <c r="P236" i="6" l="1"/>
  <c r="J236"/>
  <c r="M236"/>
  <c r="N236"/>
  <c r="H236"/>
  <c r="K236"/>
  <c r="O236"/>
  <c r="I236"/>
  <c r="L236"/>
  <c r="B238"/>
  <c r="E238" s="1"/>
  <c r="C238"/>
  <c r="F238" s="1"/>
  <c r="D238"/>
  <c r="G238" s="1"/>
  <c r="H253" i="2"/>
  <c r="J252"/>
  <c r="M252" s="1"/>
  <c r="I252"/>
  <c r="L252" s="1"/>
  <c r="K252"/>
  <c r="N252" s="1"/>
  <c r="G253"/>
  <c r="F253"/>
  <c r="E255"/>
  <c r="D254"/>
  <c r="A239" i="6" s="1"/>
  <c r="B256" i="2"/>
  <c r="C255"/>
  <c r="P237" i="6" l="1"/>
  <c r="M237"/>
  <c r="J237"/>
  <c r="O237"/>
  <c r="I237"/>
  <c r="L237"/>
  <c r="N237"/>
  <c r="H237"/>
  <c r="K237"/>
  <c r="B239"/>
  <c r="E239" s="1"/>
  <c r="D239"/>
  <c r="G239" s="1"/>
  <c r="C239"/>
  <c r="F239" s="1"/>
  <c r="H254" i="2"/>
  <c r="I253"/>
  <c r="L253" s="1"/>
  <c r="J253"/>
  <c r="M253" s="1"/>
  <c r="K253"/>
  <c r="N253" s="1"/>
  <c r="G254"/>
  <c r="F254"/>
  <c r="E256"/>
  <c r="D255"/>
  <c r="A240" i="6" s="1"/>
  <c r="B257" i="2"/>
  <c r="C256"/>
  <c r="P238" i="6" l="1"/>
  <c r="M238"/>
  <c r="J238"/>
  <c r="N238"/>
  <c r="K238"/>
  <c r="H238"/>
  <c r="O238"/>
  <c r="I238"/>
  <c r="L238"/>
  <c r="B240"/>
  <c r="E240" s="1"/>
  <c r="C240"/>
  <c r="F240" s="1"/>
  <c r="D240"/>
  <c r="G240" s="1"/>
  <c r="H255" i="2"/>
  <c r="J254"/>
  <c r="M254" s="1"/>
  <c r="I254"/>
  <c r="L254" s="1"/>
  <c r="K254"/>
  <c r="N254" s="1"/>
  <c r="F255"/>
  <c r="G255"/>
  <c r="E257"/>
  <c r="D256"/>
  <c r="A241" i="6" s="1"/>
  <c r="B258" i="2"/>
  <c r="C257"/>
  <c r="P239" i="6" l="1"/>
  <c r="J239"/>
  <c r="M239"/>
  <c r="O239"/>
  <c r="I239"/>
  <c r="L239"/>
  <c r="N239"/>
  <c r="H239"/>
  <c r="K239"/>
  <c r="B241"/>
  <c r="E241" s="1"/>
  <c r="D241"/>
  <c r="G241" s="1"/>
  <c r="C241"/>
  <c r="F241" s="1"/>
  <c r="H256" i="2"/>
  <c r="J255"/>
  <c r="M255" s="1"/>
  <c r="I255"/>
  <c r="L255" s="1"/>
  <c r="K255"/>
  <c r="N255" s="1"/>
  <c r="G256"/>
  <c r="F256"/>
  <c r="E258"/>
  <c r="D257"/>
  <c r="A242" i="6" s="1"/>
  <c r="B259" i="2"/>
  <c r="C258"/>
  <c r="P240" i="6" l="1"/>
  <c r="M240"/>
  <c r="J240"/>
  <c r="O240"/>
  <c r="I240"/>
  <c r="L240"/>
  <c r="N240"/>
  <c r="K240"/>
  <c r="H240"/>
  <c r="B242"/>
  <c r="E242" s="1"/>
  <c r="D242"/>
  <c r="G242" s="1"/>
  <c r="C242"/>
  <c r="F242" s="1"/>
  <c r="H257" i="2"/>
  <c r="J256"/>
  <c r="M256" s="1"/>
  <c r="I256"/>
  <c r="L256" s="1"/>
  <c r="K256"/>
  <c r="N256" s="1"/>
  <c r="G257"/>
  <c r="F257"/>
  <c r="E259"/>
  <c r="D258"/>
  <c r="A243" i="6" s="1"/>
  <c r="B260" i="2"/>
  <c r="C259"/>
  <c r="P241" i="6" l="1"/>
  <c r="M241"/>
  <c r="J241"/>
  <c r="O241"/>
  <c r="I241"/>
  <c r="L241"/>
  <c r="N241"/>
  <c r="H241"/>
  <c r="K241"/>
  <c r="B243"/>
  <c r="E243" s="1"/>
  <c r="D243"/>
  <c r="G243" s="1"/>
  <c r="C243"/>
  <c r="F243" s="1"/>
  <c r="H258" i="2"/>
  <c r="J257"/>
  <c r="M257" s="1"/>
  <c r="I257"/>
  <c r="L257" s="1"/>
  <c r="K257"/>
  <c r="N257" s="1"/>
  <c r="F258"/>
  <c r="G258"/>
  <c r="E260"/>
  <c r="D259"/>
  <c r="A244" i="6" s="1"/>
  <c r="B261" i="2"/>
  <c r="C260"/>
  <c r="P242" i="6" l="1"/>
  <c r="J242"/>
  <c r="M242"/>
  <c r="O242"/>
  <c r="I242"/>
  <c r="L242"/>
  <c r="N242"/>
  <c r="H242"/>
  <c r="K242"/>
  <c r="B244"/>
  <c r="E244" s="1"/>
  <c r="C244"/>
  <c r="F244" s="1"/>
  <c r="D244"/>
  <c r="G244" s="1"/>
  <c r="H259" i="2"/>
  <c r="I258"/>
  <c r="L258" s="1"/>
  <c r="J258"/>
  <c r="M258" s="1"/>
  <c r="K258"/>
  <c r="N258" s="1"/>
  <c r="G259"/>
  <c r="F259"/>
  <c r="E261"/>
  <c r="D260"/>
  <c r="A245" i="6" s="1"/>
  <c r="B262" i="2"/>
  <c r="C261"/>
  <c r="P243" i="6" l="1"/>
  <c r="M243"/>
  <c r="J243"/>
  <c r="N243"/>
  <c r="K243"/>
  <c r="H243"/>
  <c r="O243"/>
  <c r="I243"/>
  <c r="L243"/>
  <c r="B245"/>
  <c r="E245" s="1"/>
  <c r="C245"/>
  <c r="F245" s="1"/>
  <c r="D245"/>
  <c r="G245" s="1"/>
  <c r="H260" i="2"/>
  <c r="I259"/>
  <c r="L259" s="1"/>
  <c r="J259"/>
  <c r="M259" s="1"/>
  <c r="K259"/>
  <c r="N259" s="1"/>
  <c r="G260"/>
  <c r="F260"/>
  <c r="E262"/>
  <c r="D261"/>
  <c r="A246" i="6" s="1"/>
  <c r="B263" i="2"/>
  <c r="C262"/>
  <c r="P244" i="6" l="1"/>
  <c r="M244"/>
  <c r="J244"/>
  <c r="N244"/>
  <c r="H244"/>
  <c r="K244"/>
  <c r="O244"/>
  <c r="I244"/>
  <c r="L244"/>
  <c r="B246"/>
  <c r="E246" s="1"/>
  <c r="C246"/>
  <c r="F246" s="1"/>
  <c r="D246"/>
  <c r="G246" s="1"/>
  <c r="H261" i="2"/>
  <c r="J260"/>
  <c r="M260" s="1"/>
  <c r="I260"/>
  <c r="L260" s="1"/>
  <c r="G261"/>
  <c r="K260"/>
  <c r="N260" s="1"/>
  <c r="F261"/>
  <c r="E263"/>
  <c r="D262"/>
  <c r="A247" i="6" s="1"/>
  <c r="B264" i="2"/>
  <c r="C263"/>
  <c r="K261" l="1"/>
  <c r="N261" s="1"/>
  <c r="P246" i="6" s="1"/>
  <c r="P245"/>
  <c r="J245"/>
  <c r="M245"/>
  <c r="O245"/>
  <c r="I245"/>
  <c r="L245"/>
  <c r="N245"/>
  <c r="K245"/>
  <c r="H245"/>
  <c r="B247"/>
  <c r="E247" s="1"/>
  <c r="D247"/>
  <c r="G247" s="1"/>
  <c r="C247"/>
  <c r="F247" s="1"/>
  <c r="H262" i="2"/>
  <c r="J261"/>
  <c r="M261" s="1"/>
  <c r="I261"/>
  <c r="L261" s="1"/>
  <c r="G262"/>
  <c r="F262"/>
  <c r="E264"/>
  <c r="D263"/>
  <c r="A248" i="6" s="1"/>
  <c r="B265" i="2"/>
  <c r="C264"/>
  <c r="M246" i="6" l="1"/>
  <c r="J246"/>
  <c r="O246"/>
  <c r="I246"/>
  <c r="L246"/>
  <c r="N246"/>
  <c r="H246"/>
  <c r="K246"/>
  <c r="B248"/>
  <c r="E248" s="1"/>
  <c r="D248"/>
  <c r="G248" s="1"/>
  <c r="C248"/>
  <c r="F248" s="1"/>
  <c r="H263" i="2"/>
  <c r="K262"/>
  <c r="N262" s="1"/>
  <c r="I262"/>
  <c r="L262" s="1"/>
  <c r="J262"/>
  <c r="M262" s="1"/>
  <c r="G263"/>
  <c r="F263"/>
  <c r="E265"/>
  <c r="D264"/>
  <c r="A249" i="6" s="1"/>
  <c r="B266" i="2"/>
  <c r="C265"/>
  <c r="P247" i="6" l="1"/>
  <c r="M247"/>
  <c r="J247"/>
  <c r="O247"/>
  <c r="I247"/>
  <c r="L247"/>
  <c r="N247"/>
  <c r="H247"/>
  <c r="K247"/>
  <c r="B249"/>
  <c r="E249" s="1"/>
  <c r="C249"/>
  <c r="F249" s="1"/>
  <c r="D249"/>
  <c r="G249" s="1"/>
  <c r="K263" i="2"/>
  <c r="N263" s="1"/>
  <c r="H264"/>
  <c r="I263"/>
  <c r="L263" s="1"/>
  <c r="J263"/>
  <c r="M263" s="1"/>
  <c r="F264"/>
  <c r="G264"/>
  <c r="E266"/>
  <c r="D265"/>
  <c r="A250" i="6" s="1"/>
  <c r="B267" i="2"/>
  <c r="C266"/>
  <c r="P248" i="6" l="1"/>
  <c r="J248"/>
  <c r="M248"/>
  <c r="O248"/>
  <c r="I248"/>
  <c r="L248"/>
  <c r="N248"/>
  <c r="H248"/>
  <c r="K248"/>
  <c r="B250"/>
  <c r="E250" s="1"/>
  <c r="D250"/>
  <c r="G250" s="1"/>
  <c r="C250"/>
  <c r="F250" s="1"/>
  <c r="H265" i="2"/>
  <c r="J264"/>
  <c r="M264" s="1"/>
  <c r="I264"/>
  <c r="L264" s="1"/>
  <c r="K264"/>
  <c r="N264" s="1"/>
  <c r="G265"/>
  <c r="F265"/>
  <c r="E267"/>
  <c r="D266"/>
  <c r="A251" i="6" s="1"/>
  <c r="B268" i="2"/>
  <c r="C267"/>
  <c r="P249" i="6" l="1"/>
  <c r="M249"/>
  <c r="J249"/>
  <c r="O249"/>
  <c r="I249"/>
  <c r="L249"/>
  <c r="N249"/>
  <c r="H249"/>
  <c r="K249"/>
  <c r="B251"/>
  <c r="E251" s="1"/>
  <c r="D251"/>
  <c r="G251" s="1"/>
  <c r="C251"/>
  <c r="F251" s="1"/>
  <c r="H266" i="2"/>
  <c r="J265"/>
  <c r="M265" s="1"/>
  <c r="I265"/>
  <c r="L265" s="1"/>
  <c r="K265"/>
  <c r="N265" s="1"/>
  <c r="G266"/>
  <c r="F266"/>
  <c r="E268"/>
  <c r="D267"/>
  <c r="A252" i="6" s="1"/>
  <c r="B269" i="2"/>
  <c r="C268"/>
  <c r="P250" i="6" l="1"/>
  <c r="M250"/>
  <c r="J250"/>
  <c r="O250"/>
  <c r="I250"/>
  <c r="L250"/>
  <c r="N250"/>
  <c r="H250"/>
  <c r="K250"/>
  <c r="B252"/>
  <c r="E252" s="1"/>
  <c r="C252"/>
  <c r="F252" s="1"/>
  <c r="D252"/>
  <c r="G252" s="1"/>
  <c r="H267" i="2"/>
  <c r="J266"/>
  <c r="M266" s="1"/>
  <c r="I266"/>
  <c r="L266" s="1"/>
  <c r="K266"/>
  <c r="N266" s="1"/>
  <c r="F267"/>
  <c r="G267"/>
  <c r="E269"/>
  <c r="D268"/>
  <c r="A253" i="6" s="1"/>
  <c r="B270" i="2"/>
  <c r="C269"/>
  <c r="P251" i="6" l="1"/>
  <c r="J251"/>
  <c r="M251"/>
  <c r="O251"/>
  <c r="I251"/>
  <c r="L251"/>
  <c r="N251"/>
  <c r="K251"/>
  <c r="H251"/>
  <c r="B253"/>
  <c r="E253" s="1"/>
  <c r="C253"/>
  <c r="F253" s="1"/>
  <c r="D253"/>
  <c r="G253" s="1"/>
  <c r="H268" i="2"/>
  <c r="J267"/>
  <c r="M267" s="1"/>
  <c r="I267"/>
  <c r="L267" s="1"/>
  <c r="K267"/>
  <c r="N267" s="1"/>
  <c r="G268"/>
  <c r="F268"/>
  <c r="E270"/>
  <c r="D269"/>
  <c r="A254" i="6" s="1"/>
  <c r="B271" i="2"/>
  <c r="C270"/>
  <c r="P252" i="6" l="1"/>
  <c r="J252"/>
  <c r="M252"/>
  <c r="O252"/>
  <c r="I252"/>
  <c r="L252"/>
  <c r="N252"/>
  <c r="H252"/>
  <c r="K252"/>
  <c r="B254"/>
  <c r="E254" s="1"/>
  <c r="C254"/>
  <c r="F254" s="1"/>
  <c r="D254"/>
  <c r="G254" s="1"/>
  <c r="H269" i="2"/>
  <c r="I268"/>
  <c r="L268" s="1"/>
  <c r="J268"/>
  <c r="M268" s="1"/>
  <c r="K268"/>
  <c r="N268" s="1"/>
  <c r="G269"/>
  <c r="F269"/>
  <c r="E271"/>
  <c r="D270"/>
  <c r="A255" i="6" s="1"/>
  <c r="B272" i="2"/>
  <c r="C271"/>
  <c r="P253" i="6" l="1"/>
  <c r="M253"/>
  <c r="J253"/>
  <c r="N253"/>
  <c r="H253"/>
  <c r="K253"/>
  <c r="O253"/>
  <c r="I253"/>
  <c r="L253"/>
  <c r="B255"/>
  <c r="E255" s="1"/>
  <c r="C255"/>
  <c r="F255" s="1"/>
  <c r="D255"/>
  <c r="G255" s="1"/>
  <c r="H270" i="2"/>
  <c r="J269"/>
  <c r="M269" s="1"/>
  <c r="I269"/>
  <c r="L269" s="1"/>
  <c r="K269"/>
  <c r="N269" s="1"/>
  <c r="F270"/>
  <c r="G270"/>
  <c r="E272"/>
  <c r="D271"/>
  <c r="A256" i="6" s="1"/>
  <c r="B273" i="2"/>
  <c r="C272"/>
  <c r="P254" i="6" l="1"/>
  <c r="J254"/>
  <c r="M254"/>
  <c r="O254"/>
  <c r="I254"/>
  <c r="L254"/>
  <c r="N254"/>
  <c r="K254"/>
  <c r="H254"/>
  <c r="B256"/>
  <c r="E256" s="1"/>
  <c r="D256"/>
  <c r="G256" s="1"/>
  <c r="C256"/>
  <c r="F256" s="1"/>
  <c r="H271" i="2"/>
  <c r="J270"/>
  <c r="M270" s="1"/>
  <c r="I270"/>
  <c r="L270" s="1"/>
  <c r="K270"/>
  <c r="N270" s="1"/>
  <c r="G271"/>
  <c r="F271"/>
  <c r="E273"/>
  <c r="D272"/>
  <c r="A257" i="6" s="1"/>
  <c r="B274" i="2"/>
  <c r="C273"/>
  <c r="P255" i="6" l="1"/>
  <c r="J255"/>
  <c r="M255"/>
  <c r="O255"/>
  <c r="I255"/>
  <c r="L255"/>
  <c r="N255"/>
  <c r="H255"/>
  <c r="K255"/>
  <c r="B257"/>
  <c r="E257" s="1"/>
  <c r="D257"/>
  <c r="G257" s="1"/>
  <c r="C257"/>
  <c r="F257" s="1"/>
  <c r="H272" i="2"/>
  <c r="I271"/>
  <c r="L271" s="1"/>
  <c r="J271"/>
  <c r="M271" s="1"/>
  <c r="K271"/>
  <c r="N271" s="1"/>
  <c r="G272"/>
  <c r="F272"/>
  <c r="E274"/>
  <c r="D273"/>
  <c r="A258" i="6" s="1"/>
  <c r="B275" i="2"/>
  <c r="C274"/>
  <c r="P256" i="6" l="1"/>
  <c r="M256"/>
  <c r="J256"/>
  <c r="N256"/>
  <c r="H256"/>
  <c r="K256"/>
  <c r="O256"/>
  <c r="I256"/>
  <c r="L256"/>
  <c r="B258"/>
  <c r="E258" s="1"/>
  <c r="C258"/>
  <c r="F258" s="1"/>
  <c r="D258"/>
  <c r="G258" s="1"/>
  <c r="H273" i="2"/>
  <c r="K272"/>
  <c r="N272" s="1"/>
  <c r="I272"/>
  <c r="L272" s="1"/>
  <c r="J272"/>
  <c r="M272" s="1"/>
  <c r="F273"/>
  <c r="G273"/>
  <c r="E275"/>
  <c r="D274"/>
  <c r="A259" i="6" s="1"/>
  <c r="B276" i="2"/>
  <c r="C275"/>
  <c r="P257" i="6" l="1"/>
  <c r="J257"/>
  <c r="M257"/>
  <c r="O257"/>
  <c r="I257"/>
  <c r="L257"/>
  <c r="N257"/>
  <c r="K257"/>
  <c r="H257"/>
  <c r="B259"/>
  <c r="E259" s="1"/>
  <c r="C259"/>
  <c r="F259" s="1"/>
  <c r="D259"/>
  <c r="G259" s="1"/>
  <c r="H274" i="2"/>
  <c r="J273"/>
  <c r="M273" s="1"/>
  <c r="I273"/>
  <c r="L273" s="1"/>
  <c r="K273"/>
  <c r="N273" s="1"/>
  <c r="G274"/>
  <c r="F274"/>
  <c r="E276"/>
  <c r="D275"/>
  <c r="A260" i="6" s="1"/>
  <c r="B277" i="2"/>
  <c r="C276"/>
  <c r="P258" i="6" l="1"/>
  <c r="J258"/>
  <c r="M258"/>
  <c r="O258"/>
  <c r="I258"/>
  <c r="L258"/>
  <c r="N258"/>
  <c r="H258"/>
  <c r="K258"/>
  <c r="B260"/>
  <c r="E260" s="1"/>
  <c r="D260"/>
  <c r="G260" s="1"/>
  <c r="C260"/>
  <c r="F260" s="1"/>
  <c r="H275" i="2"/>
  <c r="J274"/>
  <c r="M274" s="1"/>
  <c r="I274"/>
  <c r="L274" s="1"/>
  <c r="K274"/>
  <c r="N274" s="1"/>
  <c r="G275"/>
  <c r="F275"/>
  <c r="E277"/>
  <c r="D276"/>
  <c r="A261" i="6" s="1"/>
  <c r="B278" i="2"/>
  <c r="C277"/>
  <c r="P259" i="6" l="1"/>
  <c r="M259"/>
  <c r="J259"/>
  <c r="O259"/>
  <c r="I259"/>
  <c r="L259"/>
  <c r="N259"/>
  <c r="K259"/>
  <c r="H259"/>
  <c r="B261"/>
  <c r="E261" s="1"/>
  <c r="C261"/>
  <c r="F261" s="1"/>
  <c r="D261"/>
  <c r="G261" s="1"/>
  <c r="H276" i="2"/>
  <c r="J275"/>
  <c r="M275" s="1"/>
  <c r="I275"/>
  <c r="L275" s="1"/>
  <c r="K275"/>
  <c r="N275" s="1"/>
  <c r="F276"/>
  <c r="G276"/>
  <c r="E278"/>
  <c r="D277"/>
  <c r="A262" i="6" s="1"/>
  <c r="B279" i="2"/>
  <c r="C278"/>
  <c r="P260" i="6" l="1"/>
  <c r="M260"/>
  <c r="J260"/>
  <c r="O260"/>
  <c r="I260"/>
  <c r="L260"/>
  <c r="N260"/>
  <c r="H260"/>
  <c r="K260"/>
  <c r="B262"/>
  <c r="E262" s="1"/>
  <c r="C262"/>
  <c r="F262" s="1"/>
  <c r="D262"/>
  <c r="G262" s="1"/>
  <c r="H277" i="2"/>
  <c r="I276"/>
  <c r="L276" s="1"/>
  <c r="J276"/>
  <c r="M276" s="1"/>
  <c r="K276"/>
  <c r="N276" s="1"/>
  <c r="G277"/>
  <c r="F277"/>
  <c r="E279"/>
  <c r="D278"/>
  <c r="A263" i="6" s="1"/>
  <c r="B280" i="2"/>
  <c r="C279"/>
  <c r="P261" i="6" l="1"/>
  <c r="J261"/>
  <c r="M261"/>
  <c r="N261"/>
  <c r="H261"/>
  <c r="K261"/>
  <c r="O261"/>
  <c r="I261"/>
  <c r="L261"/>
  <c r="B263"/>
  <c r="E263" s="1"/>
  <c r="D263"/>
  <c r="G263" s="1"/>
  <c r="C263"/>
  <c r="F263" s="1"/>
  <c r="H278" i="2"/>
  <c r="J277"/>
  <c r="M277" s="1"/>
  <c r="I277"/>
  <c r="L277" s="1"/>
  <c r="K277"/>
  <c r="N277" s="1"/>
  <c r="G278"/>
  <c r="F278"/>
  <c r="E280"/>
  <c r="D279"/>
  <c r="A264" i="6" s="1"/>
  <c r="B281" i="2"/>
  <c r="C280"/>
  <c r="P262" i="6" l="1"/>
  <c r="M262"/>
  <c r="J262"/>
  <c r="O262"/>
  <c r="I262"/>
  <c r="L262"/>
  <c r="N262"/>
  <c r="H262"/>
  <c r="K262"/>
  <c r="B264"/>
  <c r="E264" s="1"/>
  <c r="D264"/>
  <c r="G264" s="1"/>
  <c r="C264"/>
  <c r="F264" s="1"/>
  <c r="H279" i="2"/>
  <c r="J278"/>
  <c r="M278" s="1"/>
  <c r="I278"/>
  <c r="L278" s="1"/>
  <c r="K278"/>
  <c r="N278" s="1"/>
  <c r="F279"/>
  <c r="G279"/>
  <c r="E281"/>
  <c r="D280"/>
  <c r="A265" i="6" s="1"/>
  <c r="B282" i="2"/>
  <c r="C281"/>
  <c r="P263" i="6" l="1"/>
  <c r="M263"/>
  <c r="J263"/>
  <c r="O263"/>
  <c r="I263"/>
  <c r="L263"/>
  <c r="N263"/>
  <c r="H263"/>
  <c r="K263"/>
  <c r="B265"/>
  <c r="E265" s="1"/>
  <c r="D265"/>
  <c r="G265" s="1"/>
  <c r="C265"/>
  <c r="F265" s="1"/>
  <c r="H280" i="2"/>
  <c r="J279"/>
  <c r="M279" s="1"/>
  <c r="I279"/>
  <c r="L279" s="1"/>
  <c r="K279"/>
  <c r="N279" s="1"/>
  <c r="G280"/>
  <c r="F280"/>
  <c r="E282"/>
  <c r="D281"/>
  <c r="A266" i="6" s="1"/>
  <c r="B283" i="2"/>
  <c r="C282"/>
  <c r="P264" i="6" l="1"/>
  <c r="M264"/>
  <c r="J264"/>
  <c r="O264"/>
  <c r="I264"/>
  <c r="L264"/>
  <c r="N264"/>
  <c r="K264"/>
  <c r="H264"/>
  <c r="B266"/>
  <c r="E266" s="1"/>
  <c r="C266"/>
  <c r="F266" s="1"/>
  <c r="D266"/>
  <c r="G266" s="1"/>
  <c r="H281" i="2"/>
  <c r="I280"/>
  <c r="L280" s="1"/>
  <c r="J280"/>
  <c r="M280" s="1"/>
  <c r="K280"/>
  <c r="N280" s="1"/>
  <c r="G281"/>
  <c r="F281"/>
  <c r="E283"/>
  <c r="D282"/>
  <c r="A267" i="6" s="1"/>
  <c r="B284" i="2"/>
  <c r="C283"/>
  <c r="P265" i="6" l="1"/>
  <c r="M265"/>
  <c r="J265"/>
  <c r="N265"/>
  <c r="H265"/>
  <c r="K265"/>
  <c r="O265"/>
  <c r="I265"/>
  <c r="L265"/>
  <c r="B267"/>
  <c r="E267" s="1"/>
  <c r="C267"/>
  <c r="F267" s="1"/>
  <c r="D267"/>
  <c r="G267" s="1"/>
  <c r="H282" i="2"/>
  <c r="J281"/>
  <c r="M281" s="1"/>
  <c r="I281"/>
  <c r="L281" s="1"/>
  <c r="K281"/>
  <c r="N281" s="1"/>
  <c r="F282"/>
  <c r="G282"/>
  <c r="E284"/>
  <c r="D283"/>
  <c r="A268" i="6" s="1"/>
  <c r="B285" i="2"/>
  <c r="C284"/>
  <c r="P266" i="6" l="1"/>
  <c r="M266"/>
  <c r="J266"/>
  <c r="O266"/>
  <c r="I266"/>
  <c r="L266"/>
  <c r="N266"/>
  <c r="H266"/>
  <c r="K266"/>
  <c r="B268"/>
  <c r="E268" s="1"/>
  <c r="C268"/>
  <c r="F268" s="1"/>
  <c r="D268"/>
  <c r="G268" s="1"/>
  <c r="H283" i="2"/>
  <c r="J282"/>
  <c r="M282" s="1"/>
  <c r="I282"/>
  <c r="L282" s="1"/>
  <c r="K282"/>
  <c r="N282" s="1"/>
  <c r="G283"/>
  <c r="F283"/>
  <c r="E285"/>
  <c r="D284"/>
  <c r="A269" i="6" s="1"/>
  <c r="B286" i="2"/>
  <c r="C285"/>
  <c r="P267" i="6" l="1"/>
  <c r="J267"/>
  <c r="M267"/>
  <c r="O267"/>
  <c r="I267"/>
  <c r="L267"/>
  <c r="N267"/>
  <c r="K267"/>
  <c r="H267"/>
  <c r="B269"/>
  <c r="E269" s="1"/>
  <c r="D269"/>
  <c r="G269" s="1"/>
  <c r="C269"/>
  <c r="F269" s="1"/>
  <c r="H284" i="2"/>
  <c r="J283"/>
  <c r="M283" s="1"/>
  <c r="I283"/>
  <c r="L283" s="1"/>
  <c r="K283"/>
  <c r="N283" s="1"/>
  <c r="G284"/>
  <c r="F284"/>
  <c r="E286"/>
  <c r="D285"/>
  <c r="A270" i="6" s="1"/>
  <c r="B287" i="2"/>
  <c r="C286"/>
  <c r="P268" i="6" l="1"/>
  <c r="M268"/>
  <c r="J268"/>
  <c r="O268"/>
  <c r="I268"/>
  <c r="L268"/>
  <c r="N268"/>
  <c r="H268"/>
  <c r="K268"/>
  <c r="B270"/>
  <c r="E270" s="1"/>
  <c r="C270"/>
  <c r="F270" s="1"/>
  <c r="D270"/>
  <c r="G270" s="1"/>
  <c r="H285" i="2"/>
  <c r="J284"/>
  <c r="M284" s="1"/>
  <c r="I284"/>
  <c r="L284" s="1"/>
  <c r="K284"/>
  <c r="N284" s="1"/>
  <c r="F285"/>
  <c r="G285"/>
  <c r="E287"/>
  <c r="D286"/>
  <c r="A271" i="6" s="1"/>
  <c r="B288" i="2"/>
  <c r="C287"/>
  <c r="P269" i="6" l="1"/>
  <c r="M269"/>
  <c r="J269"/>
  <c r="O269"/>
  <c r="I269"/>
  <c r="L269"/>
  <c r="N269"/>
  <c r="K269"/>
  <c r="H269"/>
  <c r="B271"/>
  <c r="E271" s="1"/>
  <c r="D271"/>
  <c r="G271" s="1"/>
  <c r="C271"/>
  <c r="F271" s="1"/>
  <c r="H286" i="2"/>
  <c r="J285"/>
  <c r="M285" s="1"/>
  <c r="I285"/>
  <c r="L285" s="1"/>
  <c r="K285"/>
  <c r="N285" s="1"/>
  <c r="G286"/>
  <c r="F286"/>
  <c r="E288"/>
  <c r="D287"/>
  <c r="A272" i="6" s="1"/>
  <c r="B289" i="2"/>
  <c r="C288"/>
  <c r="P270" i="6" l="1"/>
  <c r="J270"/>
  <c r="M270"/>
  <c r="O270"/>
  <c r="I270"/>
  <c r="L270"/>
  <c r="N270"/>
  <c r="H270"/>
  <c r="K270"/>
  <c r="B272"/>
  <c r="E272" s="1"/>
  <c r="D272"/>
  <c r="G272" s="1"/>
  <c r="C272"/>
  <c r="F272" s="1"/>
  <c r="H287" i="2"/>
  <c r="J286"/>
  <c r="M286" s="1"/>
  <c r="I286"/>
  <c r="L286" s="1"/>
  <c r="K286"/>
  <c r="N286" s="1"/>
  <c r="G287"/>
  <c r="F287"/>
  <c r="E289"/>
  <c r="D288"/>
  <c r="A273" i="6" s="1"/>
  <c r="B290" i="2"/>
  <c r="C289"/>
  <c r="P271" i="6" l="1"/>
  <c r="M271"/>
  <c r="J271"/>
  <c r="O271"/>
  <c r="I271"/>
  <c r="L271"/>
  <c r="N271"/>
  <c r="K271"/>
  <c r="H271"/>
  <c r="B273"/>
  <c r="E273" s="1"/>
  <c r="C273"/>
  <c r="F273" s="1"/>
  <c r="D273"/>
  <c r="G273" s="1"/>
  <c r="H288" i="2"/>
  <c r="J287"/>
  <c r="M287" s="1"/>
  <c r="I287"/>
  <c r="L287" s="1"/>
  <c r="K287"/>
  <c r="N287" s="1"/>
  <c r="F288"/>
  <c r="G288"/>
  <c r="E290"/>
  <c r="D289"/>
  <c r="A274" i="6" s="1"/>
  <c r="B291" i="2"/>
  <c r="C290"/>
  <c r="P272" i="6" l="1"/>
  <c r="M272"/>
  <c r="J272"/>
  <c r="O272"/>
  <c r="I272"/>
  <c r="L272"/>
  <c r="N272"/>
  <c r="K272"/>
  <c r="H272"/>
  <c r="B274"/>
  <c r="E274" s="1"/>
  <c r="D274"/>
  <c r="G274" s="1"/>
  <c r="C274"/>
  <c r="F274" s="1"/>
  <c r="H289" i="2"/>
  <c r="J288"/>
  <c r="M288" s="1"/>
  <c r="I288"/>
  <c r="L288" s="1"/>
  <c r="K288"/>
  <c r="N288" s="1"/>
  <c r="G289"/>
  <c r="F289"/>
  <c r="E291"/>
  <c r="D290"/>
  <c r="A275" i="6" s="1"/>
  <c r="B292" i="2"/>
  <c r="C291"/>
  <c r="P273" i="6" l="1"/>
  <c r="J273"/>
  <c r="M273"/>
  <c r="O273"/>
  <c r="I273"/>
  <c r="L273"/>
  <c r="N273"/>
  <c r="H273"/>
  <c r="K273"/>
  <c r="B275"/>
  <c r="E275" s="1"/>
  <c r="D275"/>
  <c r="G275" s="1"/>
  <c r="C275"/>
  <c r="F275" s="1"/>
  <c r="H290" i="2"/>
  <c r="I289"/>
  <c r="L289" s="1"/>
  <c r="J289"/>
  <c r="M289" s="1"/>
  <c r="K289"/>
  <c r="N289" s="1"/>
  <c r="G290"/>
  <c r="F290"/>
  <c r="E292"/>
  <c r="D291"/>
  <c r="A276" i="6" s="1"/>
  <c r="B293" i="2"/>
  <c r="C292"/>
  <c r="P274" i="6" l="1"/>
  <c r="J274"/>
  <c r="M274"/>
  <c r="N274"/>
  <c r="H274"/>
  <c r="K274"/>
  <c r="O274"/>
  <c r="I274"/>
  <c r="L274"/>
  <c r="B276"/>
  <c r="E276" s="1"/>
  <c r="C276"/>
  <c r="F276" s="1"/>
  <c r="D276"/>
  <c r="G276" s="1"/>
  <c r="H291" i="2"/>
  <c r="K290"/>
  <c r="N290" s="1"/>
  <c r="J290"/>
  <c r="M290" s="1"/>
  <c r="I290"/>
  <c r="L290" s="1"/>
  <c r="F291"/>
  <c r="G291"/>
  <c r="E293"/>
  <c r="D292"/>
  <c r="A277" i="6" s="1"/>
  <c r="B294" i="2"/>
  <c r="C293"/>
  <c r="P275" i="6" l="1"/>
  <c r="M275"/>
  <c r="J275"/>
  <c r="N275"/>
  <c r="K275"/>
  <c r="H275"/>
  <c r="O275"/>
  <c r="I275"/>
  <c r="L275"/>
  <c r="B277"/>
  <c r="E277" s="1"/>
  <c r="C277"/>
  <c r="F277" s="1"/>
  <c r="D277"/>
  <c r="G277" s="1"/>
  <c r="H292" i="2"/>
  <c r="I291"/>
  <c r="L291" s="1"/>
  <c r="J291"/>
  <c r="M291" s="1"/>
  <c r="K291"/>
  <c r="N291" s="1"/>
  <c r="G292"/>
  <c r="F292"/>
  <c r="E294"/>
  <c r="D293"/>
  <c r="A278" i="6" s="1"/>
  <c r="B295" i="2"/>
  <c r="C294"/>
  <c r="P276" i="6" l="1"/>
  <c r="M276"/>
  <c r="J276"/>
  <c r="N276"/>
  <c r="K276"/>
  <c r="H276"/>
  <c r="O276"/>
  <c r="I276"/>
  <c r="L276"/>
  <c r="B278"/>
  <c r="E278" s="1"/>
  <c r="D278"/>
  <c r="G278" s="1"/>
  <c r="C278"/>
  <c r="F278" s="1"/>
  <c r="H293" i="2"/>
  <c r="G293"/>
  <c r="J292"/>
  <c r="M292" s="1"/>
  <c r="I292"/>
  <c r="L292" s="1"/>
  <c r="K292"/>
  <c r="N292" s="1"/>
  <c r="F293"/>
  <c r="E295"/>
  <c r="D294"/>
  <c r="A279" i="6" s="1"/>
  <c r="B296" i="2"/>
  <c r="C295"/>
  <c r="P277" i="6" l="1"/>
  <c r="J277"/>
  <c r="M277"/>
  <c r="N277"/>
  <c r="K277"/>
  <c r="H277"/>
  <c r="O277"/>
  <c r="I277"/>
  <c r="L277"/>
  <c r="B279"/>
  <c r="E279" s="1"/>
  <c r="C279"/>
  <c r="F279" s="1"/>
  <c r="D279"/>
  <c r="G279" s="1"/>
  <c r="H294" i="2"/>
  <c r="J293"/>
  <c r="M293" s="1"/>
  <c r="I293"/>
  <c r="L293" s="1"/>
  <c r="K293"/>
  <c r="N293" s="1"/>
  <c r="F294"/>
  <c r="G294"/>
  <c r="E296"/>
  <c r="D295"/>
  <c r="A280" i="6" s="1"/>
  <c r="B297" i="2"/>
  <c r="C296"/>
  <c r="P278" i="6" l="1"/>
  <c r="M278"/>
  <c r="J278"/>
  <c r="O278"/>
  <c r="I278"/>
  <c r="L278"/>
  <c r="N278"/>
  <c r="H278"/>
  <c r="K278"/>
  <c r="B280"/>
  <c r="E280" s="1"/>
  <c r="D280"/>
  <c r="G280" s="1"/>
  <c r="C280"/>
  <c r="F280" s="1"/>
  <c r="H295" i="2"/>
  <c r="J294"/>
  <c r="M294" s="1"/>
  <c r="I294"/>
  <c r="L294" s="1"/>
  <c r="G295"/>
  <c r="F295"/>
  <c r="K294"/>
  <c r="N294" s="1"/>
  <c r="E297"/>
  <c r="D296"/>
  <c r="A281" i="6" s="1"/>
  <c r="B298" i="2"/>
  <c r="C297"/>
  <c r="P279" i="6" l="1"/>
  <c r="M279"/>
  <c r="J279"/>
  <c r="O279"/>
  <c r="I279"/>
  <c r="L279"/>
  <c r="N279"/>
  <c r="H279"/>
  <c r="K279"/>
  <c r="B281"/>
  <c r="E281" s="1"/>
  <c r="C281"/>
  <c r="F281" s="1"/>
  <c r="D281"/>
  <c r="G281" s="1"/>
  <c r="H296" i="2"/>
  <c r="K295"/>
  <c r="N295" s="1"/>
  <c r="F296"/>
  <c r="J295"/>
  <c r="M295" s="1"/>
  <c r="I295"/>
  <c r="L295" s="1"/>
  <c r="G296"/>
  <c r="E298"/>
  <c r="D297"/>
  <c r="A282" i="6" s="1"/>
  <c r="B299" i="2"/>
  <c r="C298"/>
  <c r="P280" i="6" l="1"/>
  <c r="M280"/>
  <c r="J280"/>
  <c r="O280"/>
  <c r="I280"/>
  <c r="L280"/>
  <c r="N280"/>
  <c r="H280"/>
  <c r="K280"/>
  <c r="B282"/>
  <c r="E282" s="1"/>
  <c r="C282"/>
  <c r="F282" s="1"/>
  <c r="D282"/>
  <c r="G282" s="1"/>
  <c r="H297" i="2"/>
  <c r="K296"/>
  <c r="N296" s="1"/>
  <c r="J296"/>
  <c r="M296" s="1"/>
  <c r="I296"/>
  <c r="L296" s="1"/>
  <c r="F297"/>
  <c r="G297"/>
  <c r="E299"/>
  <c r="D298"/>
  <c r="A283" i="6" s="1"/>
  <c r="B300" i="2"/>
  <c r="C299"/>
  <c r="P281" i="6" l="1"/>
  <c r="M281"/>
  <c r="J281"/>
  <c r="N281"/>
  <c r="H281"/>
  <c r="K281"/>
  <c r="O281"/>
  <c r="I281"/>
  <c r="L281"/>
  <c r="B283"/>
  <c r="E283" s="1"/>
  <c r="C283"/>
  <c r="F283" s="1"/>
  <c r="D283"/>
  <c r="G283" s="1"/>
  <c r="H298" i="2"/>
  <c r="J297"/>
  <c r="M297" s="1"/>
  <c r="I297"/>
  <c r="L297" s="1"/>
  <c r="G298"/>
  <c r="K297"/>
  <c r="N297" s="1"/>
  <c r="F298"/>
  <c r="E300"/>
  <c r="D299"/>
  <c r="A284" i="6" s="1"/>
  <c r="B301" i="2"/>
  <c r="C300"/>
  <c r="P282" i="6" l="1"/>
  <c r="M282"/>
  <c r="J282"/>
  <c r="O282"/>
  <c r="I282"/>
  <c r="L282"/>
  <c r="N282"/>
  <c r="H282"/>
  <c r="K282"/>
  <c r="B284"/>
  <c r="E284" s="1"/>
  <c r="D284"/>
  <c r="G284" s="1"/>
  <c r="C284"/>
  <c r="F284" s="1"/>
  <c r="H299" i="2"/>
  <c r="I298"/>
  <c r="L298" s="1"/>
  <c r="J298"/>
  <c r="M298" s="1"/>
  <c r="K298"/>
  <c r="N298" s="1"/>
  <c r="G299"/>
  <c r="F299"/>
  <c r="E301"/>
  <c r="D300"/>
  <c r="A285" i="6" s="1"/>
  <c r="B302" i="2"/>
  <c r="C301"/>
  <c r="P283" i="6" l="1"/>
  <c r="J283"/>
  <c r="M283"/>
  <c r="N283"/>
  <c r="H283"/>
  <c r="K283"/>
  <c r="O283"/>
  <c r="I283"/>
  <c r="L283"/>
  <c r="B285"/>
  <c r="E285" s="1"/>
  <c r="C285"/>
  <c r="F285" s="1"/>
  <c r="D285"/>
  <c r="G285" s="1"/>
  <c r="H300" i="2"/>
  <c r="J299"/>
  <c r="M299" s="1"/>
  <c r="I299"/>
  <c r="L299" s="1"/>
  <c r="F300"/>
  <c r="G300"/>
  <c r="K299"/>
  <c r="N299" s="1"/>
  <c r="E302"/>
  <c r="D301"/>
  <c r="A286" i="6" s="1"/>
  <c r="B303" i="2"/>
  <c r="C302"/>
  <c r="P284" i="6" l="1"/>
  <c r="M284"/>
  <c r="J284"/>
  <c r="O284"/>
  <c r="I284"/>
  <c r="L284"/>
  <c r="N284"/>
  <c r="H284"/>
  <c r="K284"/>
  <c r="B286"/>
  <c r="E286" s="1"/>
  <c r="D286"/>
  <c r="G286" s="1"/>
  <c r="C286"/>
  <c r="F286" s="1"/>
  <c r="H301" i="2"/>
  <c r="J300"/>
  <c r="M300" s="1"/>
  <c r="I300"/>
  <c r="L300" s="1"/>
  <c r="K300"/>
  <c r="N300" s="1"/>
  <c r="G301"/>
  <c r="F301"/>
  <c r="E303"/>
  <c r="D302"/>
  <c r="A287" i="6" s="1"/>
  <c r="B304" i="2"/>
  <c r="C303"/>
  <c r="P285" i="6" l="1"/>
  <c r="M285"/>
  <c r="J285"/>
  <c r="O285"/>
  <c r="I285"/>
  <c r="L285"/>
  <c r="N285"/>
  <c r="H285"/>
  <c r="K285"/>
  <c r="B287"/>
  <c r="E287" s="1"/>
  <c r="D287"/>
  <c r="G287" s="1"/>
  <c r="C287"/>
  <c r="F287" s="1"/>
  <c r="H302" i="2"/>
  <c r="K301"/>
  <c r="N301" s="1"/>
  <c r="F302"/>
  <c r="J301"/>
  <c r="M301" s="1"/>
  <c r="I301"/>
  <c r="L301" s="1"/>
  <c r="G302"/>
  <c r="E304"/>
  <c r="D303"/>
  <c r="A288" i="6" s="1"/>
  <c r="B305" i="2"/>
  <c r="C304"/>
  <c r="P286" i="6" l="1"/>
  <c r="J286"/>
  <c r="M286"/>
  <c r="O286"/>
  <c r="I286"/>
  <c r="L286"/>
  <c r="N286"/>
  <c r="H286"/>
  <c r="K286"/>
  <c r="B288"/>
  <c r="E288" s="1"/>
  <c r="D288"/>
  <c r="G288" s="1"/>
  <c r="C288"/>
  <c r="F288" s="1"/>
  <c r="H303" i="2"/>
  <c r="I302"/>
  <c r="L302" s="1"/>
  <c r="J302"/>
  <c r="M302" s="1"/>
  <c r="K302"/>
  <c r="N302" s="1"/>
  <c r="F303"/>
  <c r="G303"/>
  <c r="E305"/>
  <c r="D304"/>
  <c r="A289" i="6" s="1"/>
  <c r="B306" i="2"/>
  <c r="C305"/>
  <c r="P287" i="6" l="1"/>
  <c r="M287"/>
  <c r="J287"/>
  <c r="N287"/>
  <c r="H287"/>
  <c r="K287"/>
  <c r="O287"/>
  <c r="I287"/>
  <c r="L287"/>
  <c r="B289"/>
  <c r="E289" s="1"/>
  <c r="C289"/>
  <c r="F289" s="1"/>
  <c r="D289"/>
  <c r="G289" s="1"/>
  <c r="H304" i="2"/>
  <c r="J303"/>
  <c r="M303" s="1"/>
  <c r="I303"/>
  <c r="L303" s="1"/>
  <c r="K303"/>
  <c r="N303" s="1"/>
  <c r="F304"/>
  <c r="G304"/>
  <c r="E306"/>
  <c r="D305"/>
  <c r="A290" i="6" s="1"/>
  <c r="B307" i="2"/>
  <c r="C306"/>
  <c r="P288" i="6" l="1"/>
  <c r="J288"/>
  <c r="M288"/>
  <c r="O288"/>
  <c r="I288"/>
  <c r="L288"/>
  <c r="N288"/>
  <c r="H288"/>
  <c r="K288"/>
  <c r="B290"/>
  <c r="E290" s="1"/>
  <c r="C290"/>
  <c r="F290" s="1"/>
  <c r="D290"/>
  <c r="G290" s="1"/>
  <c r="H305" i="2"/>
  <c r="K304"/>
  <c r="N304" s="1"/>
  <c r="J304"/>
  <c r="M304" s="1"/>
  <c r="I304"/>
  <c r="L304" s="1"/>
  <c r="G305"/>
  <c r="F305"/>
  <c r="E307"/>
  <c r="D306"/>
  <c r="A291" i="6" s="1"/>
  <c r="B308" i="2"/>
  <c r="C307"/>
  <c r="P289" i="6" l="1"/>
  <c r="J289"/>
  <c r="M289"/>
  <c r="N289"/>
  <c r="K289"/>
  <c r="H289"/>
  <c r="O289"/>
  <c r="I289"/>
  <c r="L289"/>
  <c r="B291"/>
  <c r="E291" s="1"/>
  <c r="C291"/>
  <c r="F291" s="1"/>
  <c r="D291"/>
  <c r="G291" s="1"/>
  <c r="H306" i="2"/>
  <c r="J305"/>
  <c r="M305" s="1"/>
  <c r="I305"/>
  <c r="L305" s="1"/>
  <c r="G306"/>
  <c r="K305"/>
  <c r="N305" s="1"/>
  <c r="F306"/>
  <c r="E308"/>
  <c r="D307"/>
  <c r="A292" i="6" s="1"/>
  <c r="B309" i="2"/>
  <c r="C308"/>
  <c r="P290" i="6" l="1"/>
  <c r="M290"/>
  <c r="J290"/>
  <c r="O290"/>
  <c r="I290"/>
  <c r="L290"/>
  <c r="N290"/>
  <c r="K290"/>
  <c r="H290"/>
  <c r="B292"/>
  <c r="E292" s="1"/>
  <c r="D292"/>
  <c r="G292" s="1"/>
  <c r="C292"/>
  <c r="F292" s="1"/>
  <c r="H307" i="2"/>
  <c r="J306"/>
  <c r="M306" s="1"/>
  <c r="I306"/>
  <c r="L306" s="1"/>
  <c r="K306"/>
  <c r="N306" s="1"/>
  <c r="F307"/>
  <c r="G307"/>
  <c r="E309"/>
  <c r="D308"/>
  <c r="A293" i="6" s="1"/>
  <c r="B310" i="2"/>
  <c r="C309"/>
  <c r="P291" i="6" l="1"/>
  <c r="M291"/>
  <c r="J291"/>
  <c r="O291"/>
  <c r="I291"/>
  <c r="L291"/>
  <c r="N291"/>
  <c r="H291"/>
  <c r="K291"/>
  <c r="B293"/>
  <c r="E293" s="1"/>
  <c r="D293"/>
  <c r="G293" s="1"/>
  <c r="C293"/>
  <c r="F293" s="1"/>
  <c r="H308" i="2"/>
  <c r="K307"/>
  <c r="N307" s="1"/>
  <c r="I307"/>
  <c r="L307" s="1"/>
  <c r="J307"/>
  <c r="M307" s="1"/>
  <c r="F308"/>
  <c r="G308"/>
  <c r="E310"/>
  <c r="D309"/>
  <c r="A294" i="6" s="1"/>
  <c r="B311" i="2"/>
  <c r="C310"/>
  <c r="P292" i="6" l="1"/>
  <c r="J292"/>
  <c r="M292"/>
  <c r="O292"/>
  <c r="I292"/>
  <c r="L292"/>
  <c r="N292"/>
  <c r="K292"/>
  <c r="H292"/>
  <c r="B294"/>
  <c r="E294" s="1"/>
  <c r="C294"/>
  <c r="F294" s="1"/>
  <c r="D294"/>
  <c r="G294" s="1"/>
  <c r="H309" i="2"/>
  <c r="J308"/>
  <c r="M308" s="1"/>
  <c r="I308"/>
  <c r="L308" s="1"/>
  <c r="G309"/>
  <c r="K308"/>
  <c r="N308" s="1"/>
  <c r="F309"/>
  <c r="E311"/>
  <c r="D310"/>
  <c r="A295" i="6" s="1"/>
  <c r="B312" i="2"/>
  <c r="C311"/>
  <c r="P293" i="6" l="1"/>
  <c r="M293"/>
  <c r="J293"/>
  <c r="O293"/>
  <c r="I293"/>
  <c r="L293"/>
  <c r="N293"/>
  <c r="K293"/>
  <c r="H293"/>
  <c r="B295"/>
  <c r="E295" s="1"/>
  <c r="D295"/>
  <c r="G295" s="1"/>
  <c r="C295"/>
  <c r="F295" s="1"/>
  <c r="H310" i="2"/>
  <c r="I309"/>
  <c r="L309" s="1"/>
  <c r="J309"/>
  <c r="M309" s="1"/>
  <c r="K309"/>
  <c r="N309" s="1"/>
  <c r="G310"/>
  <c r="F310"/>
  <c r="E312"/>
  <c r="D311"/>
  <c r="A296" i="6" s="1"/>
  <c r="B313" i="2"/>
  <c r="C312"/>
  <c r="P294" i="6" l="1"/>
  <c r="M294"/>
  <c r="J294"/>
  <c r="N294"/>
  <c r="H294"/>
  <c r="K294"/>
  <c r="O294"/>
  <c r="I294"/>
  <c r="L294"/>
  <c r="B296"/>
  <c r="E296" s="1"/>
  <c r="D296"/>
  <c r="G296" s="1"/>
  <c r="C296"/>
  <c r="F296" s="1"/>
  <c r="H311" i="2"/>
  <c r="F311"/>
  <c r="J310"/>
  <c r="M310" s="1"/>
  <c r="I310"/>
  <c r="L310" s="1"/>
  <c r="K310"/>
  <c r="N310" s="1"/>
  <c r="G311"/>
  <c r="E313"/>
  <c r="D312"/>
  <c r="A297" i="6" s="1"/>
  <c r="B314" i="2"/>
  <c r="C313"/>
  <c r="P295" i="6" l="1"/>
  <c r="J295"/>
  <c r="M295"/>
  <c r="N295"/>
  <c r="H295"/>
  <c r="K295"/>
  <c r="O295"/>
  <c r="I295"/>
  <c r="L295"/>
  <c r="B297"/>
  <c r="E297" s="1"/>
  <c r="C297"/>
  <c r="F297" s="1"/>
  <c r="D297"/>
  <c r="G297" s="1"/>
  <c r="J311" i="2"/>
  <c r="M311" s="1"/>
  <c r="H312"/>
  <c r="G312"/>
  <c r="I311"/>
  <c r="L311" s="1"/>
  <c r="K311"/>
  <c r="N311" s="1"/>
  <c r="F312"/>
  <c r="E314"/>
  <c r="D313"/>
  <c r="A298" i="6" s="1"/>
  <c r="B315" i="2"/>
  <c r="C314"/>
  <c r="P296" i="6" l="1"/>
  <c r="M296"/>
  <c r="J296"/>
  <c r="N296"/>
  <c r="H296"/>
  <c r="K296"/>
  <c r="O296"/>
  <c r="I296"/>
  <c r="L296"/>
  <c r="B298"/>
  <c r="E298" s="1"/>
  <c r="C298"/>
  <c r="F298" s="1"/>
  <c r="D298"/>
  <c r="G298" s="1"/>
  <c r="H313" i="2"/>
  <c r="K312"/>
  <c r="N312" s="1"/>
  <c r="F313"/>
  <c r="J312"/>
  <c r="M312" s="1"/>
  <c r="I312"/>
  <c r="L312" s="1"/>
  <c r="G313"/>
  <c r="E315"/>
  <c r="D314"/>
  <c r="A299" i="6" s="1"/>
  <c r="B316" i="2"/>
  <c r="C315"/>
  <c r="P297" i="6" l="1"/>
  <c r="J297"/>
  <c r="M297"/>
  <c r="O297"/>
  <c r="I297"/>
  <c r="L297"/>
  <c r="N297"/>
  <c r="H297"/>
  <c r="K297"/>
  <c r="B299"/>
  <c r="E299" s="1"/>
  <c r="D299"/>
  <c r="G299" s="1"/>
  <c r="C299"/>
  <c r="F299" s="1"/>
  <c r="H314" i="2"/>
  <c r="K313"/>
  <c r="N313" s="1"/>
  <c r="J313"/>
  <c r="M313" s="1"/>
  <c r="I313"/>
  <c r="L313" s="1"/>
  <c r="G314"/>
  <c r="F314"/>
  <c r="E316"/>
  <c r="D315"/>
  <c r="A300" i="6" s="1"/>
  <c r="B317" i="2"/>
  <c r="C316"/>
  <c r="P298" i="6" l="1"/>
  <c r="J298"/>
  <c r="M298"/>
  <c r="N298"/>
  <c r="H298"/>
  <c r="K298"/>
  <c r="O298"/>
  <c r="I298"/>
  <c r="L298"/>
  <c r="B300"/>
  <c r="E300" s="1"/>
  <c r="C300"/>
  <c r="F300" s="1"/>
  <c r="D300"/>
  <c r="G300" s="1"/>
  <c r="H315" i="2"/>
  <c r="G315"/>
  <c r="F315"/>
  <c r="J314"/>
  <c r="M314" s="1"/>
  <c r="I314"/>
  <c r="L314" s="1"/>
  <c r="K314"/>
  <c r="N314" s="1"/>
  <c r="E317"/>
  <c r="D316"/>
  <c r="A301" i="6" s="1"/>
  <c r="B318" i="2"/>
  <c r="C317"/>
  <c r="P299" i="6" l="1"/>
  <c r="M299"/>
  <c r="J299"/>
  <c r="O299"/>
  <c r="I299"/>
  <c r="L299"/>
  <c r="N299"/>
  <c r="H299"/>
  <c r="K299"/>
  <c r="B301"/>
  <c r="E301" s="1"/>
  <c r="D301"/>
  <c r="G301" s="1"/>
  <c r="C301"/>
  <c r="F301" s="1"/>
  <c r="H316" i="2"/>
  <c r="I315"/>
  <c r="L315" s="1"/>
  <c r="F316"/>
  <c r="J315"/>
  <c r="M315" s="1"/>
  <c r="K315"/>
  <c r="N315" s="1"/>
  <c r="G316"/>
  <c r="E318"/>
  <c r="D317"/>
  <c r="A302" i="6" s="1"/>
  <c r="B319" i="2"/>
  <c r="C318"/>
  <c r="P300" i="6" l="1"/>
  <c r="J300"/>
  <c r="M300"/>
  <c r="O300"/>
  <c r="I300"/>
  <c r="L300"/>
  <c r="N300"/>
  <c r="K300"/>
  <c r="H300"/>
  <c r="B302"/>
  <c r="E302" s="1"/>
  <c r="C302"/>
  <c r="F302" s="1"/>
  <c r="D302"/>
  <c r="G302" s="1"/>
  <c r="H317" i="2"/>
  <c r="K316"/>
  <c r="N316" s="1"/>
  <c r="I316"/>
  <c r="L316" s="1"/>
  <c r="J316"/>
  <c r="M316" s="1"/>
  <c r="G317"/>
  <c r="F317"/>
  <c r="E319"/>
  <c r="D318"/>
  <c r="A303" i="6" s="1"/>
  <c r="B320" i="2"/>
  <c r="C319"/>
  <c r="P301" i="6" l="1"/>
  <c r="J301"/>
  <c r="M301"/>
  <c r="O301"/>
  <c r="I301"/>
  <c r="L301"/>
  <c r="N301"/>
  <c r="K301"/>
  <c r="H301"/>
  <c r="B303"/>
  <c r="E303" s="1"/>
  <c r="C303"/>
  <c r="F303" s="1"/>
  <c r="D303"/>
  <c r="G303" s="1"/>
  <c r="H318" i="2"/>
  <c r="G318"/>
  <c r="F318"/>
  <c r="J317"/>
  <c r="M317" s="1"/>
  <c r="I317"/>
  <c r="L317" s="1"/>
  <c r="K317"/>
  <c r="N317" s="1"/>
  <c r="E320"/>
  <c r="D319"/>
  <c r="A304" i="6" s="1"/>
  <c r="B321" i="2"/>
  <c r="C320"/>
  <c r="P302" i="6" l="1"/>
  <c r="M302"/>
  <c r="J302"/>
  <c r="O302"/>
  <c r="I302"/>
  <c r="L302"/>
  <c r="N302"/>
  <c r="H302"/>
  <c r="K302"/>
  <c r="B304"/>
  <c r="E304" s="1"/>
  <c r="C304"/>
  <c r="F304" s="1"/>
  <c r="D304"/>
  <c r="G304" s="1"/>
  <c r="H319" i="2"/>
  <c r="I318"/>
  <c r="L318" s="1"/>
  <c r="J318"/>
  <c r="M318" s="1"/>
  <c r="K318"/>
  <c r="N318" s="1"/>
  <c r="G319"/>
  <c r="F319"/>
  <c r="E321"/>
  <c r="D320"/>
  <c r="A305" i="6" s="1"/>
  <c r="B322" i="2"/>
  <c r="C321"/>
  <c r="P303" i="6" l="1"/>
  <c r="J303"/>
  <c r="M303"/>
  <c r="N303"/>
  <c r="H303"/>
  <c r="K303"/>
  <c r="O303"/>
  <c r="I303"/>
  <c r="L303"/>
  <c r="B305"/>
  <c r="E305" s="1"/>
  <c r="D305"/>
  <c r="G305" s="1"/>
  <c r="C305"/>
  <c r="F305" s="1"/>
  <c r="H320" i="2"/>
  <c r="K319"/>
  <c r="N319" s="1"/>
  <c r="F320"/>
  <c r="J319"/>
  <c r="M319" s="1"/>
  <c r="I319"/>
  <c r="L319" s="1"/>
  <c r="G320"/>
  <c r="E322"/>
  <c r="D321"/>
  <c r="A306" i="6" s="1"/>
  <c r="B323" i="2"/>
  <c r="C322"/>
  <c r="P304" i="6" l="1"/>
  <c r="J304"/>
  <c r="M304"/>
  <c r="O304"/>
  <c r="I304"/>
  <c r="L304"/>
  <c r="N304"/>
  <c r="H304"/>
  <c r="K304"/>
  <c r="B306"/>
  <c r="E306" s="1"/>
  <c r="C306"/>
  <c r="F306" s="1"/>
  <c r="D306"/>
  <c r="G306" s="1"/>
  <c r="H321" i="2"/>
  <c r="K320"/>
  <c r="N320" s="1"/>
  <c r="J320"/>
  <c r="M320" s="1"/>
  <c r="I320"/>
  <c r="L320" s="1"/>
  <c r="G321"/>
  <c r="F321"/>
  <c r="E323"/>
  <c r="D322"/>
  <c r="A307" i="6" s="1"/>
  <c r="B324" i="2"/>
  <c r="C323"/>
  <c r="P305" i="6" l="1"/>
  <c r="M305"/>
  <c r="J305"/>
  <c r="N305"/>
  <c r="H305"/>
  <c r="K305"/>
  <c r="O305"/>
  <c r="I305"/>
  <c r="L305"/>
  <c r="B307"/>
  <c r="E307" s="1"/>
  <c r="C307"/>
  <c r="F307" s="1"/>
  <c r="D307"/>
  <c r="G307" s="1"/>
  <c r="H322" i="2"/>
  <c r="J321"/>
  <c r="M321" s="1"/>
  <c r="I321"/>
  <c r="L321" s="1"/>
  <c r="F322"/>
  <c r="K321"/>
  <c r="N321" s="1"/>
  <c r="G322"/>
  <c r="E324"/>
  <c r="D323"/>
  <c r="A308" i="6" s="1"/>
  <c r="B325" i="2"/>
  <c r="C324"/>
  <c r="P306" i="6" l="1"/>
  <c r="M306"/>
  <c r="J306"/>
  <c r="O306"/>
  <c r="I306"/>
  <c r="L306"/>
  <c r="N306"/>
  <c r="K306"/>
  <c r="H306"/>
  <c r="B308"/>
  <c r="E308" s="1"/>
  <c r="C308"/>
  <c r="F308" s="1"/>
  <c r="D308"/>
  <c r="G308" s="1"/>
  <c r="H323" i="2"/>
  <c r="J322"/>
  <c r="M322" s="1"/>
  <c r="I322"/>
  <c r="L322" s="1"/>
  <c r="F323"/>
  <c r="K322"/>
  <c r="N322" s="1"/>
  <c r="G323"/>
  <c r="E325"/>
  <c r="D324"/>
  <c r="A309" i="6" s="1"/>
  <c r="B326" i="2"/>
  <c r="C325"/>
  <c r="P307" i="6" l="1"/>
  <c r="M307"/>
  <c r="J307"/>
  <c r="O307"/>
  <c r="I307"/>
  <c r="L307"/>
  <c r="N307"/>
  <c r="K307"/>
  <c r="H307"/>
  <c r="B309"/>
  <c r="E309" s="1"/>
  <c r="C309"/>
  <c r="F309" s="1"/>
  <c r="D309"/>
  <c r="G309" s="1"/>
  <c r="H324" i="2"/>
  <c r="J323"/>
  <c r="M323" s="1"/>
  <c r="I323"/>
  <c r="L323" s="1"/>
  <c r="K323"/>
  <c r="N323" s="1"/>
  <c r="F324"/>
  <c r="G324"/>
  <c r="E326"/>
  <c r="D325"/>
  <c r="A310" i="6" s="1"/>
  <c r="B327" i="2"/>
  <c r="C326"/>
  <c r="P308" i="6" l="1"/>
  <c r="M308"/>
  <c r="J308"/>
  <c r="O308"/>
  <c r="I308"/>
  <c r="L308"/>
  <c r="N308"/>
  <c r="K308"/>
  <c r="H308"/>
  <c r="B310"/>
  <c r="E310" s="1"/>
  <c r="D310"/>
  <c r="G310" s="1"/>
  <c r="C310"/>
  <c r="F310" s="1"/>
  <c r="H325" i="2"/>
  <c r="F325"/>
  <c r="J324"/>
  <c r="M324" s="1"/>
  <c r="I324"/>
  <c r="L324" s="1"/>
  <c r="K324"/>
  <c r="N324" s="1"/>
  <c r="G325"/>
  <c r="E327"/>
  <c r="D326"/>
  <c r="A311" i="6" s="1"/>
  <c r="B328" i="2"/>
  <c r="C327"/>
  <c r="P309" i="6" l="1"/>
  <c r="M309"/>
  <c r="J309"/>
  <c r="N309"/>
  <c r="K309"/>
  <c r="H309"/>
  <c r="O309"/>
  <c r="I309"/>
  <c r="L309"/>
  <c r="B311"/>
  <c r="E311" s="1"/>
  <c r="D311"/>
  <c r="G311" s="1"/>
  <c r="C311"/>
  <c r="F311" s="1"/>
  <c r="J325" i="2"/>
  <c r="M325" s="1"/>
  <c r="H326"/>
  <c r="I325"/>
  <c r="L325" s="1"/>
  <c r="K325"/>
  <c r="N325" s="1"/>
  <c r="G326"/>
  <c r="F326"/>
  <c r="E328"/>
  <c r="D327"/>
  <c r="A312" i="6" s="1"/>
  <c r="B329" i="2"/>
  <c r="C328"/>
  <c r="P310" i="6" l="1"/>
  <c r="J310"/>
  <c r="M310"/>
  <c r="O310"/>
  <c r="I310"/>
  <c r="L310"/>
  <c r="N310"/>
  <c r="H310"/>
  <c r="K310"/>
  <c r="B312"/>
  <c r="E312" s="1"/>
  <c r="C312"/>
  <c r="F312" s="1"/>
  <c r="D312"/>
  <c r="G312" s="1"/>
  <c r="H327" i="2"/>
  <c r="G327"/>
  <c r="F327"/>
  <c r="J326"/>
  <c r="M326" s="1"/>
  <c r="I326"/>
  <c r="L326" s="1"/>
  <c r="K326"/>
  <c r="N326" s="1"/>
  <c r="E329"/>
  <c r="D328"/>
  <c r="A313" i="6" s="1"/>
  <c r="B330" i="2"/>
  <c r="C329"/>
  <c r="P311" i="6" l="1"/>
  <c r="M311"/>
  <c r="J311"/>
  <c r="O311"/>
  <c r="I311"/>
  <c r="L311"/>
  <c r="N311"/>
  <c r="H311"/>
  <c r="K311"/>
  <c r="B313"/>
  <c r="E313" s="1"/>
  <c r="C313"/>
  <c r="F313" s="1"/>
  <c r="D313"/>
  <c r="G313" s="1"/>
  <c r="H328" i="2"/>
  <c r="K327"/>
  <c r="N327" s="1"/>
  <c r="J327"/>
  <c r="M327" s="1"/>
  <c r="I327"/>
  <c r="L327" s="1"/>
  <c r="F328"/>
  <c r="G328"/>
  <c r="E330"/>
  <c r="D329"/>
  <c r="A314" i="6" s="1"/>
  <c r="B331" i="2"/>
  <c r="C330"/>
  <c r="P312" i="6" l="1"/>
  <c r="J312"/>
  <c r="M312"/>
  <c r="N312"/>
  <c r="H312"/>
  <c r="K312"/>
  <c r="O312"/>
  <c r="I312"/>
  <c r="L312"/>
  <c r="B314"/>
  <c r="E314" s="1"/>
  <c r="C314"/>
  <c r="F314" s="1"/>
  <c r="D314"/>
  <c r="G314" s="1"/>
  <c r="H329" i="2"/>
  <c r="I328"/>
  <c r="L328" s="1"/>
  <c r="K328"/>
  <c r="N328" s="1"/>
  <c r="J328"/>
  <c r="M328" s="1"/>
  <c r="G329"/>
  <c r="F329"/>
  <c r="E331"/>
  <c r="D330"/>
  <c r="A315" i="6" s="1"/>
  <c r="B332" i="2"/>
  <c r="C331"/>
  <c r="P313" i="6" l="1"/>
  <c r="J313"/>
  <c r="M313"/>
  <c r="N313"/>
  <c r="K313"/>
  <c r="H313"/>
  <c r="O313"/>
  <c r="I313"/>
  <c r="L313"/>
  <c r="B315"/>
  <c r="E315" s="1"/>
  <c r="D315"/>
  <c r="G315" s="1"/>
  <c r="C315"/>
  <c r="F315" s="1"/>
  <c r="H330" i="2"/>
  <c r="K329"/>
  <c r="N329" s="1"/>
  <c r="G330"/>
  <c r="J329"/>
  <c r="M329" s="1"/>
  <c r="I329"/>
  <c r="L329" s="1"/>
  <c r="F330"/>
  <c r="E332"/>
  <c r="D331"/>
  <c r="A316" i="6" s="1"/>
  <c r="B333" i="2"/>
  <c r="C332"/>
  <c r="C25"/>
  <c r="D25" s="1"/>
  <c r="A10" i="6" s="1"/>
  <c r="P314" l="1"/>
  <c r="M314"/>
  <c r="J314"/>
  <c r="O314"/>
  <c r="I314"/>
  <c r="L314"/>
  <c r="N314"/>
  <c r="K314"/>
  <c r="H314"/>
  <c r="B10"/>
  <c r="E10" s="1"/>
  <c r="C10"/>
  <c r="F10" s="1"/>
  <c r="D10"/>
  <c r="G10" s="1"/>
  <c r="B316"/>
  <c r="E316" s="1"/>
  <c r="D316"/>
  <c r="G316" s="1"/>
  <c r="C316"/>
  <c r="F316" s="1"/>
  <c r="H331" i="2"/>
  <c r="D332"/>
  <c r="A317" i="6" s="1"/>
  <c r="J330" i="2"/>
  <c r="M330" s="1"/>
  <c r="I330"/>
  <c r="L330" s="1"/>
  <c r="K330"/>
  <c r="N330" s="1"/>
  <c r="F25"/>
  <c r="G25"/>
  <c r="G331"/>
  <c r="F331"/>
  <c r="C333"/>
  <c r="D333" s="1"/>
  <c r="A318" i="6" s="1"/>
  <c r="H25" i="2"/>
  <c r="E333"/>
  <c r="P315" i="6" l="1"/>
  <c r="M315"/>
  <c r="J315"/>
  <c r="G332" i="2"/>
  <c r="N315" i="6"/>
  <c r="H315"/>
  <c r="K315"/>
  <c r="O315"/>
  <c r="I315"/>
  <c r="L315"/>
  <c r="B318"/>
  <c r="E318" s="1"/>
  <c r="C318"/>
  <c r="F318" s="1"/>
  <c r="D318"/>
  <c r="G318" s="1"/>
  <c r="B317"/>
  <c r="E317" s="1"/>
  <c r="D317"/>
  <c r="G317" s="1"/>
  <c r="C317"/>
  <c r="F317" s="1"/>
  <c r="H333" i="2"/>
  <c r="H332"/>
  <c r="F332"/>
  <c r="K25"/>
  <c r="N25" s="1"/>
  <c r="K331"/>
  <c r="N331" s="1"/>
  <c r="J331"/>
  <c r="M331" s="1"/>
  <c r="I331"/>
  <c r="L331" s="1"/>
  <c r="J25"/>
  <c r="M25" s="1"/>
  <c r="I25"/>
  <c r="L25" s="1"/>
  <c r="F333"/>
  <c r="G333"/>
  <c r="P10" i="6" l="1"/>
  <c r="M10"/>
  <c r="J10"/>
  <c r="P316"/>
  <c r="J316"/>
  <c r="M316"/>
  <c r="N316"/>
  <c r="K316"/>
  <c r="H316"/>
  <c r="O10"/>
  <c r="I10"/>
  <c r="L10"/>
  <c r="N10"/>
  <c r="H10"/>
  <c r="K10"/>
  <c r="O316"/>
  <c r="I316"/>
  <c r="L316"/>
  <c r="J332" i="2"/>
  <c r="M332" s="1"/>
  <c r="K332"/>
  <c r="N332" s="1"/>
  <c r="I332"/>
  <c r="L332" s="1"/>
  <c r="J333"/>
  <c r="M333" s="1"/>
  <c r="I333"/>
  <c r="L333" s="1"/>
  <c r="K333"/>
  <c r="N333" s="1"/>
  <c r="P317" i="6" l="1"/>
  <c r="M317"/>
  <c r="J317"/>
  <c r="P318"/>
  <c r="J318"/>
  <c r="M318"/>
  <c r="O317"/>
  <c r="I317"/>
  <c r="L317"/>
  <c r="N317"/>
  <c r="H317"/>
  <c r="K317"/>
  <c r="O318"/>
  <c r="O319" s="1"/>
  <c r="O5" s="1"/>
  <c r="I318"/>
  <c r="I319" s="1"/>
  <c r="L318"/>
  <c r="N318"/>
  <c r="N319" s="1"/>
  <c r="N5" s="1"/>
  <c r="H318"/>
  <c r="K318"/>
  <c r="N4" l="1"/>
  <c r="I24" i="1" s="1"/>
  <c r="I20"/>
  <c r="O4" i="6"/>
  <c r="I25" i="1" s="1"/>
  <c r="I21"/>
  <c r="J319" i="6"/>
  <c r="J5" s="1"/>
  <c r="P319"/>
  <c r="P5" s="1"/>
  <c r="M319"/>
  <c r="M5" s="1"/>
  <c r="L319"/>
  <c r="L5" s="1"/>
  <c r="K319"/>
  <c r="H319"/>
  <c r="H5" s="1"/>
  <c r="I5"/>
  <c r="J4" l="1"/>
  <c r="G26" i="1" s="1"/>
  <c r="G22"/>
  <c r="M4" i="6"/>
  <c r="H26" i="1" s="1"/>
  <c r="H22"/>
  <c r="P4" i="6"/>
  <c r="I26" i="1" s="1"/>
  <c r="I22"/>
  <c r="I23" s="1"/>
  <c r="H4" i="6"/>
  <c r="G24" i="1" s="1"/>
  <c r="G20"/>
  <c r="I4" i="6"/>
  <c r="G25" i="1" s="1"/>
  <c r="G21"/>
  <c r="L4" i="6"/>
  <c r="H25" i="1" s="1"/>
  <c r="H21"/>
  <c r="K5" i="6"/>
  <c r="G23" i="1" l="1"/>
  <c r="K4" i="6"/>
  <c r="H24" i="1" s="1"/>
  <c r="H20"/>
  <c r="H23" s="1"/>
</calcChain>
</file>

<file path=xl/sharedStrings.xml><?xml version="1.0" encoding="utf-8"?>
<sst xmlns="http://schemas.openxmlformats.org/spreadsheetml/2006/main" count="480" uniqueCount="436">
  <si>
    <t>α</t>
  </si>
  <si>
    <t>Дата (номер дня в году)</t>
  </si>
  <si>
    <t>Широта</t>
  </si>
  <si>
    <t>Склонение</t>
  </si>
  <si>
    <t>_fi</t>
  </si>
  <si>
    <t>_sigma</t>
  </si>
  <si>
    <t>_nd</t>
  </si>
  <si>
    <t>_s1</t>
  </si>
  <si>
    <t>_s2</t>
  </si>
  <si>
    <t>_sk</t>
  </si>
  <si>
    <t>Азимут восхода</t>
  </si>
  <si>
    <t>Азимут захода</t>
  </si>
  <si>
    <t>Ai</t>
  </si>
  <si>
    <t>_av</t>
  </si>
  <si>
    <t>_as</t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</si>
  <si>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</t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</si>
  <si>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</si>
  <si>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3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</si>
  <si>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4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</si>
  <si>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5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</si>
  <si>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6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</si>
  <si>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7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</si>
  <si>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8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</si>
  <si>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9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</si>
  <si>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10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</si>
  <si>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11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</si>
  <si>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12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</si>
  <si>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13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</si>
  <si>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14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</si>
  <si>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15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</si>
  <si>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16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</si>
  <si>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17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</si>
  <si>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18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</si>
  <si>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19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</si>
  <si>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20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</si>
  <si>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21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</si>
  <si>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22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</si>
  <si>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23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</si>
  <si>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24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</si>
  <si>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25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</si>
  <si>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26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</si>
  <si>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27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</si>
  <si>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28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</si>
  <si>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29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</si>
  <si>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30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</si>
  <si>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31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</si>
  <si>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32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</si>
  <si>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33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</si>
  <si>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34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</si>
  <si>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35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</si>
  <si>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36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</si>
  <si>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37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</si>
  <si>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38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</si>
  <si>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39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</si>
  <si>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40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</si>
  <si>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41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</si>
  <si>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42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</si>
  <si>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43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</si>
  <si>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44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</si>
  <si>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45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</si>
  <si>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46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</si>
  <si>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47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</si>
  <si>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48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</si>
  <si>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49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</si>
  <si>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50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</si>
  <si>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51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</si>
  <si>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52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</si>
  <si>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53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</si>
  <si>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54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</si>
  <si>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55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</si>
  <si>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56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</si>
  <si>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57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</si>
  <si>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58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</si>
  <si>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59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</si>
  <si>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60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</si>
  <si>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61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</si>
  <si>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62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</si>
  <si>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63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</si>
  <si>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64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</si>
  <si>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65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</si>
  <si>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66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</si>
  <si>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67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</si>
  <si>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68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</si>
  <si>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69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</si>
  <si>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70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</si>
  <si>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71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</si>
  <si>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72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</si>
  <si>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73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</si>
  <si>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74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</si>
  <si>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75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</si>
  <si>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76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</si>
  <si>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77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</si>
  <si>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78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</si>
  <si>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79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</si>
  <si>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80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</si>
  <si>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81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</si>
  <si>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82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</si>
  <si>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83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</si>
  <si>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84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</si>
  <si>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85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</si>
  <si>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86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</si>
  <si>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87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</si>
  <si>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88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</si>
  <si>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89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</si>
  <si>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90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</si>
  <si>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91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</si>
  <si>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92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</si>
  <si>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93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</si>
  <si>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94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</si>
  <si>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95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</si>
  <si>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96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</si>
  <si>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97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</si>
  <si>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98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</si>
  <si>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99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</si>
  <si>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100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</si>
  <si>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101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</si>
  <si>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102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</si>
  <si>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103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</si>
  <si>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104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</si>
  <si>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105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</si>
  <si>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106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</si>
  <si>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107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</si>
  <si>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108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</si>
  <si>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109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</si>
  <si>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110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</si>
  <si>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111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</si>
  <si>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112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</si>
  <si>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113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</si>
  <si>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114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</si>
  <si>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115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</si>
  <si>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116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</si>
  <si>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117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</si>
  <si>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118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</si>
  <si>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119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</si>
  <si>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120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</si>
  <si>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121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</si>
  <si>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122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</si>
  <si>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123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</si>
  <si>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124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</si>
  <si>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125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</si>
  <si>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126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</si>
  <si>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127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</si>
  <si>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128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</si>
  <si>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129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</si>
  <si>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130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</si>
  <si>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131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</si>
  <si>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132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</si>
  <si>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133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</si>
  <si>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134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</si>
  <si>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135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</si>
  <si>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136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</si>
  <si>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137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</si>
  <si>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138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</si>
  <si>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139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</si>
  <si>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140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</si>
  <si>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141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</si>
  <si>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142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</si>
  <si>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143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</si>
  <si>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144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</si>
  <si>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145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</si>
  <si>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146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</si>
  <si>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147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</si>
  <si>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148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</si>
  <si>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149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</si>
  <si>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150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</si>
  <si>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151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</si>
  <si>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152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</si>
  <si>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153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</si>
  <si>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154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</si>
  <si>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155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</si>
  <si>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156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</si>
  <si>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157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</si>
  <si>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158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</si>
  <si>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159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</si>
  <si>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160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</si>
  <si>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161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</si>
  <si>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162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</si>
  <si>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163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</si>
  <si>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164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</si>
  <si>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165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</si>
  <si>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166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</si>
  <si>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167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</si>
  <si>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168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</si>
  <si>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169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</si>
  <si>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170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</si>
  <si>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171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</si>
  <si>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172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</si>
  <si>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173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</si>
  <si>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174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</si>
  <si>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175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</si>
  <si>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176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</si>
  <si>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177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</si>
  <si>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178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</si>
  <si>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179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</si>
  <si>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180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</si>
  <si>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181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</si>
  <si>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182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</si>
  <si>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183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</si>
  <si>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184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</si>
  <si>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185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</si>
  <si>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186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</si>
  <si>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187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</si>
  <si>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188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</si>
  <si>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189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</si>
  <si>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190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</si>
  <si>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191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</si>
  <si>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192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</si>
  <si>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193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</si>
  <si>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194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</si>
  <si>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195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</si>
  <si>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196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</si>
  <si>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197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</si>
  <si>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198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</si>
  <si>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199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</si>
  <si>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200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</si>
  <si>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201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</si>
  <si>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202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</si>
  <si>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203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</si>
  <si>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204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</si>
  <si>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205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</si>
  <si>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206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</si>
  <si>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207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</si>
  <si>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208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</si>
  <si>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209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</si>
  <si>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210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</si>
  <si>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211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</si>
  <si>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212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</si>
  <si>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213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</si>
  <si>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214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</si>
  <si>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215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</si>
  <si>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216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</si>
  <si>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217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</si>
  <si>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218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</si>
  <si>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219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</si>
  <si>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220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</si>
  <si>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221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</si>
  <si>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222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</si>
  <si>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223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</si>
  <si>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224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</si>
  <si>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225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</si>
  <si>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226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</si>
  <si>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227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</si>
  <si>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228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</si>
  <si>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229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</si>
  <si>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230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</si>
  <si>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231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</si>
  <si>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232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</si>
  <si>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233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</si>
  <si>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234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</si>
  <si>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235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</si>
  <si>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236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</si>
  <si>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237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</si>
  <si>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238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</si>
  <si>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239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</si>
  <si>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240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</si>
  <si>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241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</si>
  <si>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242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</si>
  <si>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243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</si>
  <si>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244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</si>
  <si>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245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</si>
  <si>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246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</si>
  <si>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247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</si>
  <si>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248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</si>
  <si>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249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</si>
  <si>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250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</si>
  <si>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251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</si>
  <si>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252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</si>
  <si>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253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</si>
  <si>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254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</si>
  <si>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255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</si>
  <si>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256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</si>
  <si>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257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</si>
  <si>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258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</si>
  <si>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259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</si>
  <si>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260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</si>
  <si>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261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</si>
  <si>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262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</si>
  <si>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263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</si>
  <si>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264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</si>
  <si>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265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</si>
  <si>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266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</si>
  <si>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267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</si>
  <si>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268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</si>
  <si>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269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</si>
  <si>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270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</si>
  <si>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271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</si>
  <si>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272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</si>
  <si>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273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</si>
  <si>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274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</si>
  <si>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275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</si>
  <si>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276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</si>
  <si>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277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</si>
  <si>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278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</si>
  <si>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279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</si>
  <si>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280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</si>
  <si>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281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</si>
  <si>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282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</si>
  <si>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283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</si>
  <si>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284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</si>
  <si>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285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</si>
  <si>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286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</si>
  <si>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287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</si>
  <si>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288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</si>
  <si>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289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</si>
  <si>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290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</si>
  <si>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291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</si>
  <si>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292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</si>
  <si>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293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</si>
  <si>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294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</si>
  <si>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295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</si>
  <si>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296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</si>
  <si>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297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</si>
  <si>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298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</si>
  <si>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299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</si>
  <si>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300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</si>
  <si>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301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</si>
  <si>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302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</si>
  <si>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303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</si>
  <si>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304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</si>
  <si>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305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</si>
  <si>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306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</si>
  <si>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307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</si>
  <si>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308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</si>
  <si>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309</t>
    </r>
    <r>
      <rPr>
        <sz val="10"/>
        <color theme="1"/>
        <rFont val="Arial"/>
        <family val="2"/>
        <charset val="204"/>
      </rPr>
      <t/>
    </r>
  </si>
  <si>
    <r>
      <t>Азимут A</t>
    </r>
    <r>
      <rPr>
        <vertAlign val="subscript"/>
        <sz val="11"/>
        <color theme="1"/>
        <rFont val="Calibri"/>
        <family val="2"/>
        <charset val="204"/>
        <scheme val="minor"/>
      </rPr>
      <t>310</t>
    </r>
    <r>
      <rPr>
        <sz val="10"/>
        <color theme="1"/>
        <rFont val="Arial"/>
        <family val="2"/>
        <charset val="204"/>
      </rPr>
      <t/>
    </r>
  </si>
  <si>
    <t>hi</t>
  </si>
  <si>
    <t>_nn2</t>
  </si>
  <si>
    <t>_nn1</t>
  </si>
  <si>
    <t>_sinfi</t>
  </si>
  <si>
    <t>_cosfi</t>
  </si>
  <si>
    <t>(Ai)</t>
  </si>
  <si>
    <r>
      <t>Азимут+5</t>
    </r>
    <r>
      <rPr>
        <vertAlign val="superscript"/>
        <sz val="9"/>
        <color theme="1"/>
        <rFont val="Calibri"/>
        <family val="2"/>
        <charset val="204"/>
        <scheme val="minor"/>
      </rPr>
      <t>о</t>
    </r>
  </si>
  <si>
    <t>АзимКомп</t>
  </si>
  <si>
    <t>xb</t>
  </si>
  <si>
    <t>yb</t>
  </si>
  <si>
    <t>zb</t>
  </si>
  <si>
    <t>sinφ</t>
  </si>
  <si>
    <t>cosφ</t>
  </si>
  <si>
    <t>x1</t>
  </si>
  <si>
    <t>y1</t>
  </si>
  <si>
    <t>x2</t>
  </si>
  <si>
    <t>y2</t>
  </si>
  <si>
    <t>Стена I(II)</t>
  </si>
  <si>
    <t>Стена III(IV)</t>
  </si>
  <si>
    <t>Кровля</t>
  </si>
  <si>
    <r>
      <t>Sк, м</t>
    </r>
    <r>
      <rPr>
        <vertAlign val="superscript"/>
        <sz val="11"/>
        <color theme="1"/>
        <rFont val="Calibri"/>
        <family val="2"/>
        <charset val="204"/>
        <scheme val="minor"/>
      </rPr>
      <t>2</t>
    </r>
  </si>
  <si>
    <r>
      <t>S</t>
    </r>
    <r>
      <rPr>
        <vertAlign val="subscript"/>
        <sz val="10"/>
        <color theme="1"/>
        <rFont val="Calibri"/>
        <family val="2"/>
        <charset val="204"/>
        <scheme val="minor"/>
      </rPr>
      <t>1(2)</t>
    </r>
    <r>
      <rPr>
        <sz val="10"/>
        <color theme="1"/>
        <rFont val="Calibri"/>
        <family val="2"/>
        <charset val="204"/>
        <scheme val="minor"/>
      </rPr>
      <t>, м</t>
    </r>
    <r>
      <rPr>
        <vertAlign val="superscript"/>
        <sz val="10"/>
        <color theme="1"/>
        <rFont val="Calibri"/>
        <family val="2"/>
        <charset val="204"/>
        <scheme val="minor"/>
      </rPr>
      <t>2</t>
    </r>
  </si>
  <si>
    <r>
      <t>S</t>
    </r>
    <r>
      <rPr>
        <vertAlign val="subscript"/>
        <sz val="10"/>
        <color theme="1"/>
        <rFont val="Calibri"/>
        <family val="2"/>
        <charset val="204"/>
        <scheme val="minor"/>
      </rPr>
      <t>3(4)</t>
    </r>
    <r>
      <rPr>
        <sz val="10"/>
        <color theme="1"/>
        <rFont val="Calibri"/>
        <family val="2"/>
        <charset val="204"/>
        <scheme val="minor"/>
      </rPr>
      <t>, м</t>
    </r>
    <r>
      <rPr>
        <vertAlign val="superscript"/>
        <sz val="10"/>
        <color theme="1"/>
        <rFont val="Calibri"/>
        <family val="2"/>
        <charset val="204"/>
        <scheme val="minor"/>
      </rPr>
      <t>2</t>
    </r>
  </si>
  <si>
    <t>So, кВт/м2</t>
  </si>
  <si>
    <r>
      <t>кДж/м</t>
    </r>
    <r>
      <rPr>
        <vertAlign val="superscript"/>
        <sz val="11"/>
        <color theme="1"/>
        <rFont val="Calibri"/>
        <family val="2"/>
        <charset val="204"/>
        <scheme val="minor"/>
      </rPr>
      <t>2</t>
    </r>
  </si>
  <si>
    <t>за 1 секунду</t>
  </si>
  <si>
    <t>за 240 секунд</t>
  </si>
  <si>
    <t>Ориентация здания по компасу</t>
  </si>
  <si>
    <r>
      <t>Поворот Земли на 1</t>
    </r>
    <r>
      <rPr>
        <vertAlign val="superscript"/>
        <sz val="11"/>
        <color theme="1"/>
        <rFont val="Calibri"/>
        <family val="2"/>
        <charset val="204"/>
        <scheme val="minor"/>
      </rPr>
      <t>о</t>
    </r>
    <r>
      <rPr>
        <sz val="11"/>
        <color theme="1"/>
        <rFont val="Calibri"/>
        <family val="2"/>
        <charset val="204"/>
        <scheme val="minor"/>
      </rPr>
      <t xml:space="preserve"> за 240 секунд.</t>
    </r>
  </si>
  <si>
    <t>_so</t>
  </si>
  <si>
    <r>
      <t>Q</t>
    </r>
    <r>
      <rPr>
        <vertAlign val="subscript"/>
        <sz val="10"/>
        <color theme="1"/>
        <rFont val="Calibri"/>
        <family val="2"/>
        <charset val="204"/>
        <scheme val="minor"/>
      </rPr>
      <t>1(2)</t>
    </r>
    <r>
      <rPr>
        <sz val="10"/>
        <color theme="1"/>
        <rFont val="Calibri"/>
        <family val="2"/>
        <charset val="204"/>
        <scheme val="minor"/>
      </rPr>
      <t>, кДж</t>
    </r>
  </si>
  <si>
    <t>_dd</t>
  </si>
  <si>
    <t>Солнечная постоянная</t>
  </si>
  <si>
    <t>для уравнения</t>
  </si>
  <si>
    <t>So</t>
  </si>
  <si>
    <t>Количество сек</t>
  </si>
  <si>
    <t>МДж</t>
  </si>
  <si>
    <r>
      <t>МДж/м</t>
    </r>
    <r>
      <rPr>
        <vertAlign val="superscript"/>
        <sz val="11"/>
        <color theme="1"/>
        <rFont val="Calibri"/>
        <family val="2"/>
        <charset val="204"/>
        <scheme val="minor"/>
      </rPr>
      <t>2</t>
    </r>
  </si>
  <si>
    <t>Поток радиации на  Стены I(II)</t>
  </si>
  <si>
    <t>Поток радиации на  Стены III(IV)</t>
  </si>
  <si>
    <t>Поток радиации на  Кровлю</t>
  </si>
  <si>
    <r>
      <t>Q</t>
    </r>
    <r>
      <rPr>
        <vertAlign val="subscript"/>
        <sz val="10"/>
        <color theme="1"/>
        <rFont val="Calibri"/>
        <family val="2"/>
        <charset val="204"/>
        <scheme val="minor"/>
      </rPr>
      <t>3(4)</t>
    </r>
    <r>
      <rPr>
        <sz val="10"/>
        <color theme="1"/>
        <rFont val="Calibri"/>
        <family val="2"/>
        <charset val="204"/>
        <scheme val="minor"/>
      </rPr>
      <t>, кДж</t>
    </r>
  </si>
  <si>
    <t>Qк, кДж</t>
  </si>
  <si>
    <t>m</t>
  </si>
  <si>
    <r>
      <t>p</t>
    </r>
    <r>
      <rPr>
        <vertAlign val="subscript"/>
        <sz val="11"/>
        <color rgb="FF009900"/>
        <rFont val="Calibri"/>
        <family val="2"/>
        <charset val="204"/>
        <scheme val="minor"/>
      </rPr>
      <t>min</t>
    </r>
  </si>
  <si>
    <r>
      <t>S</t>
    </r>
    <r>
      <rPr>
        <vertAlign val="subscript"/>
        <sz val="11"/>
        <color rgb="FF0000FF"/>
        <rFont val="Calibri"/>
        <family val="2"/>
        <charset val="204"/>
        <scheme val="minor"/>
      </rPr>
      <t>max</t>
    </r>
  </si>
  <si>
    <r>
      <t>S</t>
    </r>
    <r>
      <rPr>
        <vertAlign val="subscript"/>
        <sz val="11"/>
        <color rgb="FF0000FF"/>
        <rFont val="Calibri"/>
        <family val="2"/>
        <charset val="204"/>
        <scheme val="minor"/>
      </rPr>
      <t>nom</t>
    </r>
  </si>
  <si>
    <r>
      <t>p</t>
    </r>
    <r>
      <rPr>
        <vertAlign val="subscript"/>
        <sz val="11"/>
        <color rgb="FF009900"/>
        <rFont val="Calibri"/>
        <family val="2"/>
        <charset val="204"/>
        <scheme val="minor"/>
      </rPr>
      <t>nom</t>
    </r>
  </si>
  <si>
    <r>
      <t>p</t>
    </r>
    <r>
      <rPr>
        <vertAlign val="subscript"/>
        <sz val="11"/>
        <color rgb="FF009900"/>
        <rFont val="Calibri"/>
        <family val="2"/>
        <charset val="204"/>
        <scheme val="minor"/>
      </rPr>
      <t>max</t>
    </r>
  </si>
  <si>
    <r>
      <t>S</t>
    </r>
    <r>
      <rPr>
        <vertAlign val="subscript"/>
        <sz val="11"/>
        <color rgb="FF0000FF"/>
        <rFont val="Calibri"/>
        <family val="2"/>
        <charset val="204"/>
        <scheme val="minor"/>
      </rPr>
      <t>min</t>
    </r>
  </si>
  <si>
    <t>Низкая прозрачность</t>
  </si>
  <si>
    <t>Нормальная прозрачность</t>
  </si>
  <si>
    <t>Высокая прозрачность</t>
  </si>
  <si>
    <r>
      <t>Угол между лучем и плоскостью φ</t>
    </r>
    <r>
      <rPr>
        <b/>
        <vertAlign val="superscript"/>
        <sz val="8"/>
        <color rgb="FFFF0000"/>
        <rFont val="Arial"/>
        <family val="2"/>
        <charset val="204"/>
      </rPr>
      <t>о</t>
    </r>
  </si>
  <si>
    <t>Площадь проекции</t>
  </si>
  <si>
    <r>
      <t>МДж/м</t>
    </r>
    <r>
      <rPr>
        <b/>
        <vertAlign val="superscript"/>
        <sz val="11"/>
        <color rgb="FFFF0000"/>
        <rFont val="Calibri"/>
        <family val="2"/>
        <charset val="204"/>
        <scheme val="minor"/>
      </rPr>
      <t>2</t>
    </r>
  </si>
  <si>
    <t>Поток радиации на  Здание</t>
  </si>
  <si>
    <t>Порзрачность атмосферы</t>
  </si>
  <si>
    <t>Низкая</t>
  </si>
  <si>
    <t>Норма</t>
  </si>
  <si>
    <t>Высокая</t>
  </si>
  <si>
    <t>Расчет выполнен на 15 число каждого месяца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</si>
  <si>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</si>
  <si>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</si>
  <si>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</si>
  <si>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</si>
  <si>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</si>
  <si>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</si>
  <si>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</si>
  <si>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</si>
  <si>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</si>
  <si>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</si>
  <si>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</si>
  <si>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</si>
  <si>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Месяц</t>
  </si>
  <si>
    <t>Справочник</t>
  </si>
  <si>
    <t>№</t>
  </si>
  <si>
    <t xml:space="preserve">Восход </t>
  </si>
  <si>
    <t>Заход</t>
  </si>
  <si>
    <t>Суточные суммы прямой радиации на горизонтальную поверхность</t>
  </si>
  <si>
    <r>
      <t>δ</t>
    </r>
    <r>
      <rPr>
        <vertAlign val="subscript"/>
        <sz val="11"/>
        <color rgb="FFFF0000"/>
        <rFont val="Calibri"/>
        <family val="2"/>
        <charset val="204"/>
        <scheme val="minor"/>
      </rPr>
      <t>ʘ</t>
    </r>
  </si>
  <si>
    <r>
      <t>Площадь стены I (II), м</t>
    </r>
    <r>
      <rPr>
        <b/>
        <vertAlign val="superscript"/>
        <sz val="11"/>
        <color rgb="FF00B0F0"/>
        <rFont val="Calibri"/>
        <family val="2"/>
        <charset val="204"/>
        <scheme val="minor"/>
      </rPr>
      <t>2</t>
    </r>
  </si>
  <si>
    <r>
      <t>Площадь стены III (IV), м</t>
    </r>
    <r>
      <rPr>
        <b/>
        <vertAlign val="superscript"/>
        <sz val="11"/>
        <color rgb="FF00B0F0"/>
        <rFont val="Calibri"/>
        <family val="2"/>
        <charset val="204"/>
        <scheme val="minor"/>
      </rPr>
      <t>2</t>
    </r>
  </si>
  <si>
    <r>
      <t>Площадь кровли, м</t>
    </r>
    <r>
      <rPr>
        <b/>
        <vertAlign val="superscript"/>
        <sz val="11"/>
        <color rgb="FF00B0F0"/>
        <rFont val="Calibri"/>
        <family val="2"/>
        <charset val="204"/>
        <scheme val="minor"/>
      </rPr>
      <t>2</t>
    </r>
  </si>
  <si>
    <t>Нижний Новгород (2016 год)</t>
  </si>
  <si>
    <t>Средняя</t>
  </si>
  <si>
    <t>облачность</t>
  </si>
  <si>
    <t>Климат Нижнего Новгорода. Л. Гидрометеоиздат 1991.</t>
  </si>
  <si>
    <t>Таблица 1. Суммы прямой солнечной радиации</t>
  </si>
  <si>
    <t>на горизонтальную поверхность при средних условиях облачности.</t>
  </si>
  <si>
    <r>
      <t>Q</t>
    </r>
    <r>
      <rPr>
        <vertAlign val="subscript"/>
        <sz val="10"/>
        <color rgb="FFFF00FF"/>
        <rFont val="Calibri"/>
        <family val="2"/>
        <charset val="204"/>
        <scheme val="minor"/>
      </rPr>
      <t>1(2)</t>
    </r>
    <r>
      <rPr>
        <sz val="10"/>
        <color rgb="FFFF00FF"/>
        <rFont val="Calibri"/>
        <family val="2"/>
        <charset val="204"/>
        <scheme val="minor"/>
      </rPr>
      <t>, кДж</t>
    </r>
  </si>
  <si>
    <r>
      <t>Q</t>
    </r>
    <r>
      <rPr>
        <vertAlign val="subscript"/>
        <sz val="10"/>
        <color rgb="FFFF00FF"/>
        <rFont val="Calibri"/>
        <family val="2"/>
        <charset val="204"/>
        <scheme val="minor"/>
      </rPr>
      <t>3(4)</t>
    </r>
    <r>
      <rPr>
        <sz val="10"/>
        <color rgb="FFFF00FF"/>
        <rFont val="Calibri"/>
        <family val="2"/>
        <charset val="204"/>
        <scheme val="minor"/>
      </rPr>
      <t>, кДж</t>
    </r>
  </si>
  <si>
    <t>Нижний Новгород</t>
  </si>
  <si>
    <t>Длина L, м</t>
  </si>
  <si>
    <t>Ширина B, м</t>
  </si>
  <si>
    <t>Высота H, м</t>
  </si>
  <si>
    <t>15 июня Нижний Новгород</t>
  </si>
  <si>
    <t>Исходные данные. Нижний Новгород.</t>
  </si>
  <si>
    <t>Удельный поток на  Стены I(II)</t>
  </si>
  <si>
    <t>Удельный поток на  Кровлю</t>
  </si>
  <si>
    <t>Удельный поток на  Стены III(IV)</t>
  </si>
  <si>
    <t>МДж/м2</t>
  </si>
  <si>
    <r>
      <t>МДж/м</t>
    </r>
    <r>
      <rPr>
        <vertAlign val="superscript"/>
        <sz val="11"/>
        <color rgb="FFFF00FF"/>
        <rFont val="Calibri"/>
        <family val="2"/>
        <charset val="204"/>
        <scheme val="minor"/>
      </rPr>
      <t>2</t>
    </r>
  </si>
  <si>
    <t>Исходные данные</t>
  </si>
  <si>
    <t>Результаты за сутки 15 июня</t>
  </si>
  <si>
    <r>
      <t>Здание повернуто на 45</t>
    </r>
    <r>
      <rPr>
        <b/>
        <vertAlign val="superscript"/>
        <sz val="11"/>
        <color theme="1"/>
        <rFont val="Calibri"/>
        <family val="2"/>
        <charset val="204"/>
        <scheme val="minor"/>
      </rPr>
      <t>о</t>
    </r>
    <r>
      <rPr>
        <b/>
        <sz val="11"/>
        <color theme="1"/>
        <rFont val="Calibri"/>
        <family val="2"/>
        <charset val="204"/>
        <scheme val="minor"/>
      </rPr>
      <t xml:space="preserve"> по компасу</t>
    </r>
  </si>
  <si>
    <t>Нормали к стенам</t>
  </si>
  <si>
    <t>Солнечный луч</t>
  </si>
  <si>
    <t>Воздух</t>
  </si>
  <si>
    <r>
      <t>tв</t>
    </r>
    <r>
      <rPr>
        <vertAlign val="superscript"/>
        <sz val="11"/>
        <color theme="1"/>
        <rFont val="Calibri"/>
        <family val="2"/>
        <charset val="204"/>
        <scheme val="minor"/>
      </rPr>
      <t>о</t>
    </r>
    <r>
      <rPr>
        <sz val="11"/>
        <color theme="1"/>
        <rFont val="Calibri"/>
        <family val="2"/>
        <charset val="204"/>
        <scheme val="minor"/>
      </rPr>
      <t>С</t>
    </r>
  </si>
  <si>
    <r>
      <t>qк, Вт/м</t>
    </r>
    <r>
      <rPr>
        <vertAlign val="superscript"/>
        <sz val="11"/>
        <color rgb="FFFF00FF"/>
        <rFont val="Calibri"/>
        <family val="2"/>
        <charset val="204"/>
        <scheme val="minor"/>
      </rPr>
      <t>2</t>
    </r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</si>
</sst>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"/>
    <numFmt numFmtId="166" formatCode="0.0"/>
  </numFmts>
  <fonts count="42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vertAlign val="subscript"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vertAlign val="superscript"/>
      <sz val="9"/>
      <color theme="1"/>
      <name val="Calibri"/>
      <family val="2"/>
      <charset val="204"/>
      <scheme val="minor"/>
    </font>
    <font>
      <sz val="11"/>
      <color rgb="FFFF00FF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rgb="FF009900"/>
      <name val="Calibri"/>
      <family val="2"/>
      <charset val="204"/>
      <scheme val="minor"/>
    </font>
    <font>
      <sz val="11"/>
      <color rgb="FF0000FF"/>
      <name val="Calibri"/>
      <family val="2"/>
      <charset val="204"/>
      <scheme val="minor"/>
    </font>
    <font>
      <b/>
      <sz val="11"/>
      <color rgb="FFFF0000"/>
      <name val="Arial"/>
      <family val="2"/>
      <charset val="204"/>
    </font>
    <font>
      <vertAlign val="superscript"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Calibri"/>
      <family val="2"/>
      <charset val="204"/>
      <scheme val="minor"/>
    </font>
    <font>
      <vertAlign val="subscript"/>
      <sz val="10"/>
      <color theme="1"/>
      <name val="Calibri"/>
      <family val="2"/>
      <charset val="204"/>
      <scheme val="minor"/>
    </font>
    <font>
      <b/>
      <sz val="11"/>
      <color rgb="FFFF00FF"/>
      <name val="Calibri"/>
      <family val="2"/>
      <charset val="204"/>
      <scheme val="minor"/>
    </font>
    <font>
      <b/>
      <sz val="14"/>
      <color rgb="FF0000FF"/>
      <name val="Arial"/>
      <family val="2"/>
      <charset val="204"/>
    </font>
    <font>
      <sz val="12"/>
      <color rgb="FF0000FF"/>
      <name val="Calibri"/>
      <family val="2"/>
      <charset val="204"/>
      <scheme val="minor"/>
    </font>
    <font>
      <b/>
      <sz val="11"/>
      <color rgb="FF00990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vertAlign val="subscript"/>
      <sz val="11"/>
      <color rgb="FF009900"/>
      <name val="Calibri"/>
      <family val="2"/>
      <charset val="204"/>
      <scheme val="minor"/>
    </font>
    <font>
      <vertAlign val="subscript"/>
      <sz val="11"/>
      <color rgb="FF0000FF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8"/>
      <color rgb="FFFF0000"/>
      <name val="Arial"/>
      <family val="2"/>
      <charset val="204"/>
    </font>
    <font>
      <b/>
      <vertAlign val="superscript"/>
      <sz val="8"/>
      <color rgb="FFFF0000"/>
      <name val="Arial"/>
      <family val="2"/>
      <charset val="204"/>
    </font>
    <font>
      <b/>
      <vertAlign val="superscript"/>
      <sz val="11"/>
      <color rgb="FFFF0000"/>
      <name val="Calibri"/>
      <family val="2"/>
      <charset val="204"/>
      <scheme val="minor"/>
    </font>
    <font>
      <sz val="10"/>
      <color rgb="FF0000FF"/>
      <name val="Calibri"/>
      <family val="2"/>
      <charset val="204"/>
      <scheme val="minor"/>
    </font>
    <font>
      <sz val="8"/>
      <color rgb="FF0000F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vertAlign val="subscript"/>
      <sz val="11"/>
      <color rgb="FFFF0000"/>
      <name val="Calibri"/>
      <family val="2"/>
      <charset val="204"/>
      <scheme val="minor"/>
    </font>
    <font>
      <sz val="11"/>
      <color rgb="FF00B0F0"/>
      <name val="Calibri"/>
      <family val="2"/>
      <charset val="204"/>
      <scheme val="minor"/>
    </font>
    <font>
      <b/>
      <sz val="11"/>
      <color rgb="FF00B0F0"/>
      <name val="Calibri"/>
      <family val="2"/>
      <charset val="204"/>
      <scheme val="minor"/>
    </font>
    <font>
      <b/>
      <vertAlign val="superscript"/>
      <sz val="11"/>
      <color rgb="FF00B0F0"/>
      <name val="Calibri"/>
      <family val="2"/>
      <charset val="204"/>
      <scheme val="minor"/>
    </font>
    <font>
      <sz val="10"/>
      <color rgb="FFFF00FF"/>
      <name val="Calibri"/>
      <family val="2"/>
      <charset val="204"/>
      <scheme val="minor"/>
    </font>
    <font>
      <vertAlign val="subscript"/>
      <sz val="10"/>
      <color rgb="FFFF00FF"/>
      <name val="Calibri"/>
      <family val="2"/>
      <charset val="204"/>
      <scheme val="minor"/>
    </font>
    <font>
      <vertAlign val="superscript"/>
      <sz val="11"/>
      <color rgb="FFFF00FF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vertAlign val="superscript"/>
      <sz val="11"/>
      <color theme="1"/>
      <name val="Calibri"/>
      <family val="2"/>
      <charset val="204"/>
      <scheme val="minor"/>
    </font>
    <font>
      <b/>
      <sz val="11"/>
      <color rgb="FF0000FF"/>
      <name val="Calibri"/>
      <family val="2"/>
      <charset val="204"/>
      <scheme val="minor"/>
    </font>
    <font>
      <b/>
      <sz val="11"/>
      <color rgb="FFFF99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/>
    <xf numFmtId="1" fontId="0" fillId="0" borderId="0" xfId="0" applyNumberForma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0" xfId="0" applyFont="1" applyBorder="1"/>
    <xf numFmtId="0" fontId="0" fillId="0" borderId="0" xfId="0" applyBorder="1"/>
    <xf numFmtId="165" fontId="9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0" fontId="6" fillId="0" borderId="0" xfId="0" applyFont="1"/>
    <xf numFmtId="1" fontId="0" fillId="0" borderId="1" xfId="0" applyNumberFormat="1" applyBorder="1"/>
    <xf numFmtId="1" fontId="0" fillId="0" borderId="0" xfId="0" applyNumberFormat="1"/>
    <xf numFmtId="0" fontId="0" fillId="0" borderId="3" xfId="0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9" fillId="0" borderId="0" xfId="0" applyFont="1"/>
    <xf numFmtId="165" fontId="8" fillId="0" borderId="1" xfId="0" applyNumberFormat="1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/>
    <xf numFmtId="1" fontId="0" fillId="0" borderId="1" xfId="0" applyNumberFormat="1" applyFill="1" applyBorder="1"/>
    <xf numFmtId="164" fontId="9" fillId="0" borderId="1" xfId="0" applyNumberFormat="1" applyFont="1" applyBorder="1" applyAlignment="1">
      <alignment horizontal="center"/>
    </xf>
    <xf numFmtId="1" fontId="0" fillId="0" borderId="2" xfId="0" applyNumberFormat="1" applyBorder="1"/>
    <xf numFmtId="1" fontId="0" fillId="0" borderId="2" xfId="0" applyNumberFormat="1" applyFill="1" applyBorder="1"/>
    <xf numFmtId="1" fontId="0" fillId="3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66" fontId="0" fillId="3" borderId="1" xfId="0" applyNumberFormat="1" applyFill="1" applyBorder="1" applyAlignment="1">
      <alignment horizontal="center"/>
    </xf>
    <xf numFmtId="166" fontId="0" fillId="4" borderId="1" xfId="0" applyNumberFormat="1" applyFill="1" applyBorder="1" applyAlignment="1">
      <alignment horizontal="center"/>
    </xf>
    <xf numFmtId="166" fontId="0" fillId="5" borderId="1" xfId="0" applyNumberFormat="1" applyFill="1" applyBorder="1" applyAlignment="1">
      <alignment horizontal="center"/>
    </xf>
    <xf numFmtId="0" fontId="0" fillId="0" borderId="6" xfId="0" applyBorder="1"/>
    <xf numFmtId="0" fontId="15" fillId="0" borderId="0" xfId="0" applyFont="1" applyBorder="1"/>
    <xf numFmtId="1" fontId="15" fillId="0" borderId="0" xfId="0" applyNumberFormat="1" applyFont="1" applyBorder="1" applyAlignment="1">
      <alignment horizontal="center"/>
    </xf>
    <xf numFmtId="0" fontId="6" fillId="0" borderId="0" xfId="0" applyFont="1" applyBorder="1"/>
    <xf numFmtId="166" fontId="6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" fontId="0" fillId="0" borderId="0" xfId="0" applyNumberFormat="1" applyBorder="1"/>
    <xf numFmtId="0" fontId="27" fillId="0" borderId="1" xfId="0" applyFont="1" applyFill="1" applyBorder="1"/>
    <xf numFmtId="2" fontId="28" fillId="0" borderId="0" xfId="0" applyNumberFormat="1" applyFont="1"/>
    <xf numFmtId="1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22" fillId="0" borderId="0" xfId="0" applyFont="1"/>
    <xf numFmtId="0" fontId="30" fillId="0" borderId="0" xfId="0" applyFont="1"/>
    <xf numFmtId="2" fontId="9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0" fontId="32" fillId="0" borderId="1" xfId="0" applyFont="1" applyBorder="1"/>
    <xf numFmtId="1" fontId="32" fillId="0" borderId="1" xfId="0" applyNumberFormat="1" applyFont="1" applyBorder="1" applyAlignment="1">
      <alignment horizontal="center"/>
    </xf>
    <xf numFmtId="0" fontId="33" fillId="0" borderId="1" xfId="0" applyFont="1" applyBorder="1"/>
    <xf numFmtId="1" fontId="33" fillId="0" borderId="1" xfId="0" applyNumberFormat="1" applyFont="1" applyBorder="1" applyAlignment="1">
      <alignment horizontal="center"/>
    </xf>
    <xf numFmtId="0" fontId="32" fillId="0" borderId="1" xfId="0" applyFont="1" applyFill="1" applyBorder="1"/>
    <xf numFmtId="0" fontId="32" fillId="0" borderId="1" xfId="0" applyFont="1" applyFill="1" applyBorder="1" applyAlignment="1">
      <alignment horizontal="center"/>
    </xf>
    <xf numFmtId="164" fontId="32" fillId="0" borderId="1" xfId="0" applyNumberFormat="1" applyFont="1" applyBorder="1" applyAlignment="1">
      <alignment horizontal="center"/>
    </xf>
    <xf numFmtId="166" fontId="29" fillId="0" borderId="1" xfId="0" applyNumberFormat="1" applyFont="1" applyBorder="1" applyAlignment="1">
      <alignment horizontal="center"/>
    </xf>
    <xf numFmtId="0" fontId="7" fillId="0" borderId="0" xfId="0" applyFont="1"/>
    <xf numFmtId="0" fontId="3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/>
    <xf numFmtId="0" fontId="0" fillId="0" borderId="0" xfId="0" applyBorder="1" applyAlignment="1"/>
    <xf numFmtId="0" fontId="0" fillId="0" borderId="1" xfId="0" applyBorder="1" applyAlignment="1">
      <alignment horizontal="center"/>
    </xf>
    <xf numFmtId="2" fontId="0" fillId="0" borderId="0" xfId="0" applyNumberFormat="1" applyBorder="1"/>
    <xf numFmtId="0" fontId="12" fillId="0" borderId="0" xfId="0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" fontId="0" fillId="2" borderId="1" xfId="0" applyNumberFormat="1" applyFill="1" applyBorder="1"/>
    <xf numFmtId="1" fontId="6" fillId="2" borderId="1" xfId="0" applyNumberFormat="1" applyFont="1" applyFill="1" applyBorder="1"/>
    <xf numFmtId="2" fontId="18" fillId="0" borderId="13" xfId="0" applyNumberFormat="1" applyFont="1" applyBorder="1" applyAlignment="1">
      <alignment horizontal="center"/>
    </xf>
    <xf numFmtId="1" fontId="18" fillId="0" borderId="13" xfId="0" applyNumberFormat="1" applyFont="1" applyBorder="1" applyAlignment="1">
      <alignment horizontal="center"/>
    </xf>
    <xf numFmtId="165" fontId="18" fillId="0" borderId="13" xfId="0" applyNumberFormat="1" applyFont="1" applyBorder="1" applyAlignment="1">
      <alignment horizontal="center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16" fillId="0" borderId="16" xfId="0" applyFont="1" applyBorder="1" applyAlignment="1">
      <alignment horizontal="center"/>
    </xf>
    <xf numFmtId="1" fontId="18" fillId="0" borderId="29" xfId="0" applyNumberFormat="1" applyFont="1" applyBorder="1" applyAlignment="1">
      <alignment horizontal="center"/>
    </xf>
    <xf numFmtId="0" fontId="9" fillId="0" borderId="24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6" xfId="0" applyFont="1" applyBorder="1" applyAlignment="1">
      <alignment horizontal="center"/>
    </xf>
    <xf numFmtId="1" fontId="17" fillId="0" borderId="32" xfId="0" applyNumberFormat="1" applyFont="1" applyBorder="1" applyAlignment="1">
      <alignment horizontal="center"/>
    </xf>
    <xf numFmtId="1" fontId="26" fillId="0" borderId="23" xfId="0" applyNumberFormat="1" applyFont="1" applyBorder="1" applyAlignment="1">
      <alignment horizontal="center"/>
    </xf>
    <xf numFmtId="1" fontId="29" fillId="0" borderId="35" xfId="0" applyNumberFormat="1" applyFont="1" applyBorder="1" applyAlignment="1">
      <alignment horizontal="center"/>
    </xf>
    <xf numFmtId="1" fontId="29" fillId="0" borderId="27" xfId="0" applyNumberFormat="1" applyFont="1" applyBorder="1" applyAlignment="1">
      <alignment horizontal="center"/>
    </xf>
    <xf numFmtId="1" fontId="29" fillId="0" borderId="36" xfId="0" applyNumberFormat="1" applyFont="1" applyBorder="1" applyAlignment="1">
      <alignment horizontal="center"/>
    </xf>
    <xf numFmtId="166" fontId="29" fillId="0" borderId="37" xfId="0" applyNumberFormat="1" applyFont="1" applyBorder="1" applyAlignment="1">
      <alignment horizontal="center"/>
    </xf>
    <xf numFmtId="166" fontId="0" fillId="0" borderId="27" xfId="0" applyNumberFormat="1" applyBorder="1" applyAlignment="1">
      <alignment horizontal="center"/>
    </xf>
    <xf numFmtId="166" fontId="0" fillId="0" borderId="36" xfId="0" applyNumberForma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6" fillId="0" borderId="8" xfId="0" applyFont="1" applyBorder="1" applyAlignment="1">
      <alignment horizontal="center" vertical="center"/>
    </xf>
    <xf numFmtId="1" fontId="29" fillId="0" borderId="38" xfId="0" applyNumberFormat="1" applyFont="1" applyBorder="1" applyAlignment="1">
      <alignment horizontal="center"/>
    </xf>
    <xf numFmtId="1" fontId="29" fillId="0" borderId="31" xfId="0" applyNumberFormat="1" applyFont="1" applyBorder="1" applyAlignment="1">
      <alignment horizontal="center"/>
    </xf>
    <xf numFmtId="1" fontId="29" fillId="0" borderId="32" xfId="0" applyNumberFormat="1" applyFont="1" applyBorder="1" applyAlignment="1">
      <alignment horizontal="center"/>
    </xf>
    <xf numFmtId="166" fontId="0" fillId="0" borderId="30" xfId="0" applyNumberFormat="1" applyBorder="1" applyAlignment="1">
      <alignment horizontal="center"/>
    </xf>
    <xf numFmtId="166" fontId="0" fillId="0" borderId="31" xfId="0" applyNumberFormat="1" applyBorder="1" applyAlignment="1">
      <alignment horizontal="center"/>
    </xf>
    <xf numFmtId="166" fontId="0" fillId="0" borderId="32" xfId="0" applyNumberFormat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0" fillId="6" borderId="0" xfId="0" applyFill="1"/>
    <xf numFmtId="1" fontId="17" fillId="6" borderId="0" xfId="0" applyNumberFormat="1" applyFont="1" applyFill="1" applyBorder="1" applyAlignment="1">
      <alignment horizontal="center"/>
    </xf>
    <xf numFmtId="166" fontId="3" fillId="6" borderId="0" xfId="0" applyNumberFormat="1" applyFont="1" applyFill="1" applyBorder="1" applyAlignment="1">
      <alignment horizontal="center"/>
    </xf>
    <xf numFmtId="0" fontId="0" fillId="6" borderId="0" xfId="0" applyFill="1" applyBorder="1" applyAlignment="1"/>
    <xf numFmtId="2" fontId="9" fillId="6" borderId="0" xfId="0" applyNumberFormat="1" applyFont="1" applyFill="1" applyBorder="1" applyAlignment="1">
      <alignment horizontal="center"/>
    </xf>
    <xf numFmtId="0" fontId="0" fillId="6" borderId="0" xfId="0" applyFill="1" applyBorder="1"/>
    <xf numFmtId="0" fontId="0" fillId="6" borderId="0" xfId="0" applyFill="1" applyBorder="1" applyAlignment="1">
      <alignment horizontal="center"/>
    </xf>
    <xf numFmtId="165" fontId="9" fillId="0" borderId="38" xfId="0" applyNumberFormat="1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8" fillId="0" borderId="0" xfId="0" applyFont="1"/>
    <xf numFmtId="1" fontId="33" fillId="0" borderId="13" xfId="0" applyNumberFormat="1" applyFont="1" applyBorder="1" applyAlignment="1">
      <alignment horizontal="center"/>
    </xf>
    <xf numFmtId="1" fontId="22" fillId="0" borderId="38" xfId="0" applyNumberFormat="1" applyFont="1" applyBorder="1" applyAlignment="1">
      <alignment horizontal="center"/>
    </xf>
    <xf numFmtId="1" fontId="22" fillId="0" borderId="31" xfId="0" applyNumberFormat="1" applyFont="1" applyBorder="1" applyAlignment="1">
      <alignment horizontal="center"/>
    </xf>
    <xf numFmtId="1" fontId="22" fillId="0" borderId="32" xfId="0" applyNumberFormat="1" applyFont="1" applyBorder="1" applyAlignment="1">
      <alignment horizontal="center"/>
    </xf>
    <xf numFmtId="166" fontId="15" fillId="0" borderId="30" xfId="0" applyNumberFormat="1" applyFont="1" applyBorder="1" applyAlignment="1">
      <alignment horizontal="center"/>
    </xf>
    <xf numFmtId="166" fontId="15" fillId="0" borderId="31" xfId="0" applyNumberFormat="1" applyFont="1" applyBorder="1" applyAlignment="1">
      <alignment horizontal="center"/>
    </xf>
    <xf numFmtId="166" fontId="15" fillId="0" borderId="32" xfId="0" applyNumberFormat="1" applyFont="1" applyBorder="1" applyAlignment="1">
      <alignment horizontal="center"/>
    </xf>
    <xf numFmtId="0" fontId="6" fillId="0" borderId="0" xfId="0" applyFont="1" applyFill="1" applyBorder="1"/>
    <xf numFmtId="2" fontId="6" fillId="0" borderId="0" xfId="0" applyNumberFormat="1" applyFont="1" applyBorder="1" applyAlignment="1">
      <alignment horizontal="center"/>
    </xf>
    <xf numFmtId="0" fontId="0" fillId="0" borderId="4" xfId="0" applyBorder="1" applyAlignment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3" fillId="0" borderId="1" xfId="0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1" fillId="0" borderId="1" xfId="0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18" fillId="0" borderId="21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0" fillId="6" borderId="0" xfId="0" applyFill="1" applyBorder="1" applyAlignment="1">
      <alignment horizontal="center"/>
    </xf>
    <xf numFmtId="1" fontId="3" fillId="0" borderId="24" xfId="0" applyNumberFormat="1" applyFont="1" applyBorder="1" applyAlignment="1">
      <alignment horizontal="left"/>
    </xf>
    <xf numFmtId="1" fontId="3" fillId="0" borderId="7" xfId="0" applyNumberFormat="1" applyFont="1" applyBorder="1" applyAlignment="1">
      <alignment horizontal="left"/>
    </xf>
    <xf numFmtId="1" fontId="3" fillId="0" borderId="17" xfId="0" applyNumberFormat="1" applyFont="1" applyBorder="1" applyAlignment="1">
      <alignment horizontal="left"/>
    </xf>
    <xf numFmtId="1" fontId="3" fillId="0" borderId="4" xfId="0" applyNumberFormat="1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33" xfId="0" applyFont="1" applyBorder="1" applyAlignment="1">
      <alignment horizontal="left"/>
    </xf>
    <xf numFmtId="0" fontId="18" fillId="0" borderId="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33" fillId="0" borderId="12" xfId="0" applyFont="1" applyBorder="1" applyAlignment="1">
      <alignment horizontal="left"/>
    </xf>
    <xf numFmtId="0" fontId="33" fillId="0" borderId="1" xfId="0" applyFont="1" applyBorder="1" applyAlignment="1">
      <alignment horizontal="left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1" fontId="3" fillId="0" borderId="18" xfId="0" applyNumberFormat="1" applyFont="1" applyBorder="1" applyAlignment="1">
      <alignment horizontal="left"/>
    </xf>
    <xf numFmtId="1" fontId="3" fillId="0" borderId="19" xfId="0" applyNumberFormat="1" applyFont="1" applyBorder="1" applyAlignment="1">
      <alignment horizontal="left"/>
    </xf>
    <xf numFmtId="0" fontId="18" fillId="0" borderId="12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8" fillId="0" borderId="28" xfId="0" applyFont="1" applyBorder="1" applyAlignment="1">
      <alignment horizontal="left"/>
    </xf>
    <xf numFmtId="0" fontId="18" fillId="0" borderId="2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2" fillId="0" borderId="6" xfId="0" applyFont="1" applyBorder="1"/>
    <xf numFmtId="1" fontId="32" fillId="0" borderId="6" xfId="0" applyNumberFormat="1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18" fillId="0" borderId="12" xfId="0" applyFont="1" applyBorder="1"/>
    <xf numFmtId="0" fontId="18" fillId="0" borderId="14" xfId="0" applyFont="1" applyBorder="1"/>
    <xf numFmtId="165" fontId="18" fillId="0" borderId="16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00"/>
      <color rgb="FF0000FF"/>
      <color rgb="FF009900"/>
      <color rgb="FFCCFFCC"/>
      <color rgb="FFFF00FF"/>
      <color rgb="FFFFFFCC"/>
      <color rgb="FFFFCCFF"/>
      <color rgb="FFCCE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alcChain" Target="calcChain.xml"/><Relationship Id="rId5" Type="http://schemas.openxmlformats.org/officeDocument/2006/relationships/chartsheet" Target="chartsheets/sheet2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200"/>
              <a:t>Интегральные кривые солнечных потоков на стены и кровлю здания. Нижний Новгород 15 июня.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spPr>
            <a:ln>
              <a:solidFill>
                <a:srgbClr val="FF00FF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val>
            <c:numRef>
              <c:f>Потоки!$K$9:$K$274</c:f>
              <c:numCache>
                <c:formatCode>0</c:formatCode>
                <c:ptCount val="266"/>
                <c:pt idx="0">
                  <c:v>577.63461394129899</c:v>
                </c:pt>
                <c:pt idx="1">
                  <c:v>885.80346140322911</c:v>
                </c:pt>
                <c:pt idx="2">
                  <c:v>1380.9566125245874</c:v>
                </c:pt>
                <c:pt idx="3">
                  <c:v>2072.4176506217464</c:v>
                </c:pt>
                <c:pt idx="4">
                  <c:v>2902.6576239215392</c:v>
                </c:pt>
                <c:pt idx="5">
                  <c:v>3782.8208767548313</c:v>
                </c:pt>
                <c:pt idx="6">
                  <c:v>4631.9259811322527</c:v>
                </c:pt>
                <c:pt idx="7">
                  <c:v>5397.0213085675896</c:v>
                </c:pt>
                <c:pt idx="8">
                  <c:v>6053.6615954816916</c:v>
                </c:pt>
                <c:pt idx="9">
                  <c:v>6597.4761305109878</c:v>
                </c:pt>
                <c:pt idx="10">
                  <c:v>7035.148180119606</c:v>
                </c:pt>
                <c:pt idx="11">
                  <c:v>7377.9585335802285</c:v>
                </c:pt>
                <c:pt idx="12">
                  <c:v>7638.0511398464687</c:v>
                </c:pt>
                <c:pt idx="13">
                  <c:v>7826.6307995856114</c:v>
                </c:pt>
                <c:pt idx="14">
                  <c:v>7953.2961642633572</c:v>
                </c:pt>
                <c:pt idx="15">
                  <c:v>8025.9544648037145</c:v>
                </c:pt>
                <c:pt idx="16">
                  <c:v>8050.9922880210333</c:v>
                </c:pt>
                <c:pt idx="17">
                  <c:v>8033.5308091662037</c:v>
                </c:pt>
                <c:pt idx="18">
                  <c:v>7977.6840193096214</c:v>
                </c:pt>
                <c:pt idx="19">
                  <c:v>7886.7865975500627</c:v>
                </c:pt>
                <c:pt idx="20">
                  <c:v>7763.5818311020321</c:v>
                </c:pt>
                <c:pt idx="21">
                  <c:v>7610.3706642195275</c:v>
                </c:pt>
                <c:pt idx="22">
                  <c:v>7429.1270341675126</c:v>
                </c:pt>
                <c:pt idx="23">
                  <c:v>7221.5856100194833</c:v>
                </c:pt>
                <c:pt idx="24">
                  <c:v>6989.3076687835319</c:v>
                </c:pt>
                <c:pt idx="25">
                  <c:v>6733.7299906056605</c:v>
                </c:pt>
                <c:pt idx="26">
                  <c:v>6456.2007267739918</c:v>
                </c:pt>
                <c:pt idx="27">
                  <c:v>6158.0053532094907</c:v>
                </c:pt>
                <c:pt idx="28">
                  <c:v>5840.385119371881</c:v>
                </c:pt>
                <c:pt idx="29">
                  <c:v>5504.5498401913046</c:v>
                </c:pt>
                <c:pt idx="30">
                  <c:v>5151.6864398479702</c:v>
                </c:pt>
                <c:pt idx="31">
                  <c:v>4782.9643189490644</c:v>
                </c:pt>
                <c:pt idx="32">
                  <c:v>4399.5383597164082</c:v>
                </c:pt>
                <c:pt idx="33">
                  <c:v>4002.5501890444211</c:v>
                </c:pt>
                <c:pt idx="34">
                  <c:v>3593.1281720094116</c:v>
                </c:pt>
                <c:pt idx="35">
                  <c:v>3172.3864970707104</c:v>
                </c:pt>
                <c:pt idx="36">
                  <c:v>2741.4236299263839</c:v>
                </c:pt>
                <c:pt idx="37">
                  <c:v>2301.3203490277615</c:v>
                </c:pt>
                <c:pt idx="38">
                  <c:v>1853.1375270283386</c:v>
                </c:pt>
                <c:pt idx="39">
                  <c:v>1397.9137851208654</c:v>
                </c:pt>
                <c:pt idx="40">
                  <c:v>936.66311844427389</c:v>
                </c:pt>
                <c:pt idx="41">
                  <c:v>470.37256837848497</c:v>
                </c:pt>
                <c:pt idx="42">
                  <c:v>1.8835882885759627E-12</c:v>
                </c:pt>
                <c:pt idx="43">
                  <c:v>473.52797094499465</c:v>
                </c:pt>
                <c:pt idx="44">
                  <c:v>949.31786835933985</c:v>
                </c:pt>
                <c:pt idx="45">
                  <c:v>1426.511039286077</c:v>
                </c:pt>
                <c:pt idx="46">
                  <c:v>1904.2851139093198</c:v>
                </c:pt>
                <c:pt idx="47">
                  <c:v>2381.8552315997049</c:v>
                </c:pt>
                <c:pt idx="48">
                  <c:v>2858.4750277384146</c:v>
                </c:pt>
                <c:pt idx="49">
                  <c:v>3333.4373804398347</c:v>
                </c:pt>
                <c:pt idx="50">
                  <c:v>3806.0749200093455</c:v>
                </c:pt>
                <c:pt idx="51">
                  <c:v>4275.7603071153571</c:v>
                </c:pt>
                <c:pt idx="52">
                  <c:v>4741.9062882948074</c:v>
                </c:pt>
                <c:pt idx="53">
                  <c:v>5203.9655396141125</c:v>
                </c:pt>
                <c:pt idx="54">
                  <c:v>5661.430311097809</c:v>
                </c:pt>
                <c:pt idx="55">
                  <c:v>6113.831885964707</c:v>
                </c:pt>
                <c:pt idx="56">
                  <c:v>6560.739869796972</c:v>
                </c:pt>
                <c:pt idx="57">
                  <c:v>7001.76132553344</c:v>
                </c:pt>
                <c:pt idx="58">
                  <c:v>7436.5397706610884</c:v>
                </c:pt>
                <c:pt idx="59">
                  <c:v>7864.754053190286</c:v>
                </c:pt>
                <c:pt idx="60">
                  <c:v>8286.1171229721804</c:v>
                </c:pt>
                <c:pt idx="61">
                  <c:v>8700.3747146723545</c:v>
                </c:pt>
                <c:pt idx="62">
                  <c:v>9107.3039582848487</c:v>
                </c:pt>
                <c:pt idx="63">
                  <c:v>9506.7119324693704</c:v>
                </c:pt>
                <c:pt idx="64">
                  <c:v>9898.4341752651872</c:v>
                </c:pt>
                <c:pt idx="65">
                  <c:v>10282.333165881464</c:v>
                </c:pt>
                <c:pt idx="66">
                  <c:v>10658.296790334651</c:v>
                </c:pt>
                <c:pt idx="67">
                  <c:v>11026.23680269945</c:v>
                </c:pt>
                <c:pt idx="68">
                  <c:v>11386.087292700662</c:v>
                </c:pt>
                <c:pt idx="69">
                  <c:v>11737.803169305556</c:v>
                </c:pt>
                <c:pt idx="70">
                  <c:v>12081.358668911553</c:v>
                </c:pt>
                <c:pt idx="71">
                  <c:v>12416.745895662447</c:v>
                </c:pt>
                <c:pt idx="72">
                  <c:v>12743.973400400995</c:v>
                </c:pt>
                <c:pt idx="73">
                  <c:v>13063.064803765998</c:v>
                </c:pt>
                <c:pt idx="74">
                  <c:v>13374.057468003431</c:v>
                </c:pt>
                <c:pt idx="75">
                  <c:v>13677.001221164086</c:v>
                </c:pt>
                <c:pt idx="76">
                  <c:v>13971.957136531735</c:v>
                </c:pt>
                <c:pt idx="77">
                  <c:v>14258.99636936481</c:v>
                </c:pt>
                <c:pt idx="78">
                  <c:v>14538.199052325639</c:v>
                </c:pt>
                <c:pt idx="79">
                  <c:v>14809.653250350402</c:v>
                </c:pt>
                <c:pt idx="80">
                  <c:v>15073.453975140827</c:v>
                </c:pt>
                <c:pt idx="81">
                  <c:v>15329.702258967367</c:v>
                </c:pt>
                <c:pt idx="82">
                  <c:v>15578.504287032321</c:v>
                </c:pt>
                <c:pt idx="83">
                  <c:v>15819.970587275946</c:v>
                </c:pt>
                <c:pt idx="84">
                  <c:v>16054.215276182378</c:v>
                </c:pt>
                <c:pt idx="85">
                  <c:v>16281.355358888706</c:v>
                </c:pt>
                <c:pt idx="86">
                  <c:v>16501.510081684763</c:v>
                </c:pt>
                <c:pt idx="87">
                  <c:v>16714.800334816176</c:v>
                </c:pt>
                <c:pt idx="88">
                  <c:v>16921.348103387423</c:v>
                </c:pt>
                <c:pt idx="89">
                  <c:v>17121.275964062261</c:v>
                </c:pt>
                <c:pt idx="90">
                  <c:v>17314.706625203438</c:v>
                </c:pt>
                <c:pt idx="91">
                  <c:v>17501.762508070417</c:v>
                </c:pt>
                <c:pt idx="92">
                  <c:v>17682.565366677027</c:v>
                </c:pt>
                <c:pt idx="93">
                  <c:v>17857.235943941647</c:v>
                </c:pt>
                <c:pt idx="94">
                  <c:v>18025.893661788479</c:v>
                </c:pt>
                <c:pt idx="95">
                  <c:v>18188.656342916795</c:v>
                </c:pt>
                <c:pt idx="96">
                  <c:v>18345.639962007266</c:v>
                </c:pt>
                <c:pt idx="97">
                  <c:v>18496.958424221666</c:v>
                </c:pt>
                <c:pt idx="98">
                  <c:v>18642.723368921317</c:v>
                </c:pt>
                <c:pt idx="99">
                  <c:v>18783.043996620709</c:v>
                </c:pt>
                <c:pt idx="100">
                  <c:v>18918.026917288076</c:v>
                </c:pt>
                <c:pt idx="101">
                  <c:v>19047.776018186476</c:v>
                </c:pt>
                <c:pt idx="102">
                  <c:v>19172.392349557551</c:v>
                </c:pt>
                <c:pt idx="103">
                  <c:v>19291.974026536882</c:v>
                </c:pt>
                <c:pt idx="104">
                  <c:v>19406.616145781987</c:v>
                </c:pt>
                <c:pt idx="105">
                  <c:v>19516.410715395741</c:v>
                </c:pt>
                <c:pt idx="106">
                  <c:v>19621.446596807946</c:v>
                </c:pt>
                <c:pt idx="107">
                  <c:v>19721.809457379208</c:v>
                </c:pt>
                <c:pt idx="108">
                  <c:v>19817.581732557461</c:v>
                </c:pt>
                <c:pt idx="109">
                  <c:v>19908.842596520713</c:v>
                </c:pt>
                <c:pt idx="110">
                  <c:v>19995.667940298845</c:v>
                </c:pt>
                <c:pt idx="111">
                  <c:v>20078.130356452981</c:v>
                </c:pt>
                <c:pt idx="112">
                  <c:v>20156.299129462008</c:v>
                </c:pt>
                <c:pt idx="113">
                  <c:v>20230.240231020769</c:v>
                </c:pt>
                <c:pt idx="114">
                  <c:v>20300.016319535283</c:v>
                </c:pt>
                <c:pt idx="115">
                  <c:v>20365.686743144441</c:v>
                </c:pt>
                <c:pt idx="116">
                  <c:v>20427.307545661941</c:v>
                </c:pt>
                <c:pt idx="117">
                  <c:v>20484.931474883422</c:v>
                </c:pt>
                <c:pt idx="118">
                  <c:v>20538.607992752608</c:v>
                </c:pt>
                <c:pt idx="119">
                  <c:v>20588.383286919227</c:v>
                </c:pt>
                <c:pt idx="120">
                  <c:v>20634.300283282384</c:v>
                </c:pt>
                <c:pt idx="121">
                  <c:v>20676.398659130293</c:v>
                </c:pt>
                <c:pt idx="122">
                  <c:v>20714.71485654264</c:v>
                </c:pt>
                <c:pt idx="123">
                  <c:v>20749.2820957474</c:v>
                </c:pt>
                <c:pt idx="124">
                  <c:v>20780.130388161357</c:v>
                </c:pt>
                <c:pt idx="125">
                  <c:v>20807.286548871019</c:v>
                </c:pt>
                <c:pt idx="126">
                  <c:v>20830.774208340263</c:v>
                </c:pt>
                <c:pt idx="127">
                  <c:v>20850.613823160347</c:v>
                </c:pt>
                <c:pt idx="128">
                  <c:v>20866.82268567507</c:v>
                </c:pt>
                <c:pt idx="129">
                  <c:v>20879.414932359621</c:v>
                </c:pt>
                <c:pt idx="130">
                  <c:v>20888.40155081376</c:v>
                </c:pt>
                <c:pt idx="131">
                  <c:v>20893.79038531032</c:v>
                </c:pt>
                <c:pt idx="132">
                  <c:v>20895.586140794327</c:v>
                </c:pt>
                <c:pt idx="133">
                  <c:v>20893.79038531032</c:v>
                </c:pt>
                <c:pt idx="134">
                  <c:v>20888.40155081376</c:v>
                </c:pt>
                <c:pt idx="135">
                  <c:v>20879.414932359621</c:v>
                </c:pt>
                <c:pt idx="136">
                  <c:v>20866.82268567507</c:v>
                </c:pt>
                <c:pt idx="137">
                  <c:v>20850.613823160347</c:v>
                </c:pt>
                <c:pt idx="138">
                  <c:v>20830.774208340263</c:v>
                </c:pt>
                <c:pt idx="139">
                  <c:v>20807.286548871019</c:v>
                </c:pt>
                <c:pt idx="140">
                  <c:v>20780.130388161357</c:v>
                </c:pt>
                <c:pt idx="141">
                  <c:v>20749.2820957474</c:v>
                </c:pt>
                <c:pt idx="142">
                  <c:v>20714.71485654264</c:v>
                </c:pt>
                <c:pt idx="143">
                  <c:v>20676.398659130293</c:v>
                </c:pt>
                <c:pt idx="144">
                  <c:v>20634.300283282384</c:v>
                </c:pt>
                <c:pt idx="145">
                  <c:v>20588.383286919227</c:v>
                </c:pt>
                <c:pt idx="146">
                  <c:v>20538.607992752608</c:v>
                </c:pt>
                <c:pt idx="147">
                  <c:v>20484.931474883422</c:v>
                </c:pt>
                <c:pt idx="148">
                  <c:v>20427.307545661941</c:v>
                </c:pt>
                <c:pt idx="149">
                  <c:v>20365.686743144441</c:v>
                </c:pt>
                <c:pt idx="150">
                  <c:v>20300.016319535283</c:v>
                </c:pt>
                <c:pt idx="151">
                  <c:v>20230.240231020769</c:v>
                </c:pt>
                <c:pt idx="152">
                  <c:v>20156.299129462008</c:v>
                </c:pt>
                <c:pt idx="153">
                  <c:v>20078.130356452981</c:v>
                </c:pt>
                <c:pt idx="154">
                  <c:v>19995.667940298845</c:v>
                </c:pt>
                <c:pt idx="155">
                  <c:v>19908.842596520713</c:v>
                </c:pt>
                <c:pt idx="156">
                  <c:v>19817.581732557461</c:v>
                </c:pt>
                <c:pt idx="157">
                  <c:v>19721.809457379208</c:v>
                </c:pt>
                <c:pt idx="158">
                  <c:v>19621.446596807946</c:v>
                </c:pt>
                <c:pt idx="159">
                  <c:v>19516.410715395759</c:v>
                </c:pt>
                <c:pt idx="160">
                  <c:v>19406.616145781987</c:v>
                </c:pt>
                <c:pt idx="161">
                  <c:v>19291.974026536882</c:v>
                </c:pt>
                <c:pt idx="162">
                  <c:v>19172.392349557536</c:v>
                </c:pt>
                <c:pt idx="163">
                  <c:v>19047.776018186476</c:v>
                </c:pt>
                <c:pt idx="164">
                  <c:v>18918.026917288076</c:v>
                </c:pt>
                <c:pt idx="165">
                  <c:v>18783.043996620709</c:v>
                </c:pt>
                <c:pt idx="166">
                  <c:v>18642.723368921332</c:v>
                </c:pt>
                <c:pt idx="167">
                  <c:v>18496.958424221677</c:v>
                </c:pt>
                <c:pt idx="168">
                  <c:v>18345.639962007266</c:v>
                </c:pt>
                <c:pt idx="169">
                  <c:v>18188.656342916809</c:v>
                </c:pt>
                <c:pt idx="170">
                  <c:v>18025.893661788479</c:v>
                </c:pt>
                <c:pt idx="171">
                  <c:v>17857.235943941647</c:v>
                </c:pt>
                <c:pt idx="172">
                  <c:v>17682.565366677027</c:v>
                </c:pt>
                <c:pt idx="173">
                  <c:v>17501.762508070417</c:v>
                </c:pt>
                <c:pt idx="174">
                  <c:v>17314.706625203449</c:v>
                </c:pt>
                <c:pt idx="175">
                  <c:v>17121.275964062261</c:v>
                </c:pt>
                <c:pt idx="176">
                  <c:v>16921.348103387423</c:v>
                </c:pt>
                <c:pt idx="177">
                  <c:v>16714.800334816176</c:v>
                </c:pt>
                <c:pt idx="178">
                  <c:v>16501.510081684773</c:v>
                </c:pt>
                <c:pt idx="179">
                  <c:v>16281.355358888724</c:v>
                </c:pt>
                <c:pt idx="180">
                  <c:v>16054.215276182396</c:v>
                </c:pt>
                <c:pt idx="181">
                  <c:v>15819.970587275964</c:v>
                </c:pt>
                <c:pt idx="182">
                  <c:v>15578.504287032321</c:v>
                </c:pt>
                <c:pt idx="183">
                  <c:v>15329.702258967367</c:v>
                </c:pt>
                <c:pt idx="184">
                  <c:v>15073.453975140812</c:v>
                </c:pt>
                <c:pt idx="185">
                  <c:v>14809.653250350402</c:v>
                </c:pt>
                <c:pt idx="186">
                  <c:v>14538.199052325639</c:v>
                </c:pt>
                <c:pt idx="187">
                  <c:v>14258.99636936483</c:v>
                </c:pt>
                <c:pt idx="188">
                  <c:v>13971.957136531748</c:v>
                </c:pt>
                <c:pt idx="189">
                  <c:v>13677.001221164086</c:v>
                </c:pt>
                <c:pt idx="190">
                  <c:v>13374.057468003431</c:v>
                </c:pt>
                <c:pt idx="191">
                  <c:v>13063.064803766021</c:v>
                </c:pt>
                <c:pt idx="192">
                  <c:v>12743.973400400999</c:v>
                </c:pt>
                <c:pt idx="193">
                  <c:v>12416.745895662447</c:v>
                </c:pt>
                <c:pt idx="194">
                  <c:v>12081.358668911562</c:v>
                </c:pt>
                <c:pt idx="195">
                  <c:v>11737.803169305564</c:v>
                </c:pt>
                <c:pt idx="196">
                  <c:v>11386.087292700662</c:v>
                </c:pt>
                <c:pt idx="197">
                  <c:v>11026.23680269947</c:v>
                </c:pt>
                <c:pt idx="198">
                  <c:v>10658.29679033466</c:v>
                </c:pt>
                <c:pt idx="199">
                  <c:v>10282.333165881464</c:v>
                </c:pt>
                <c:pt idx="200">
                  <c:v>9898.4341752651999</c:v>
                </c:pt>
                <c:pt idx="201">
                  <c:v>9506.7119324693849</c:v>
                </c:pt>
                <c:pt idx="202">
                  <c:v>9107.3039582848651</c:v>
                </c:pt>
                <c:pt idx="203">
                  <c:v>8700.3747146723545</c:v>
                </c:pt>
                <c:pt idx="204">
                  <c:v>8286.1171229721804</c:v>
                </c:pt>
                <c:pt idx="205">
                  <c:v>7864.754053190286</c:v>
                </c:pt>
                <c:pt idx="206">
                  <c:v>7436.5397706610811</c:v>
                </c:pt>
                <c:pt idx="207">
                  <c:v>7001.76132553344</c:v>
                </c:pt>
                <c:pt idx="208">
                  <c:v>6560.739869796972</c:v>
                </c:pt>
                <c:pt idx="209">
                  <c:v>6113.8318859647279</c:v>
                </c:pt>
                <c:pt idx="210">
                  <c:v>5661.4303110978308</c:v>
                </c:pt>
                <c:pt idx="211">
                  <c:v>5203.965539614127</c:v>
                </c:pt>
                <c:pt idx="212">
                  <c:v>4741.9062882948074</c:v>
                </c:pt>
                <c:pt idx="213">
                  <c:v>4275.7603071153571</c:v>
                </c:pt>
                <c:pt idx="214">
                  <c:v>3806.0749200093387</c:v>
                </c:pt>
                <c:pt idx="215">
                  <c:v>3333.4373804398347</c:v>
                </c:pt>
                <c:pt idx="216">
                  <c:v>2858.4750277384146</c:v>
                </c:pt>
                <c:pt idx="217">
                  <c:v>2381.8552315997049</c:v>
                </c:pt>
                <c:pt idx="218">
                  <c:v>1904.2851139093198</c:v>
                </c:pt>
                <c:pt idx="219">
                  <c:v>1426.5110392861125</c:v>
                </c:pt>
                <c:pt idx="220">
                  <c:v>949.31786835936771</c:v>
                </c:pt>
                <c:pt idx="221">
                  <c:v>473.52797094499465</c:v>
                </c:pt>
                <c:pt idx="222">
                  <c:v>1.1771593357454381E-11</c:v>
                </c:pt>
                <c:pt idx="223">
                  <c:v>470.3725683784715</c:v>
                </c:pt>
                <c:pt idx="224">
                  <c:v>936.66311844427389</c:v>
                </c:pt>
                <c:pt idx="225">
                  <c:v>1397.9137851208654</c:v>
                </c:pt>
                <c:pt idx="226">
                  <c:v>1853.1375270283193</c:v>
                </c:pt>
                <c:pt idx="227">
                  <c:v>2301.3203490277556</c:v>
                </c:pt>
                <c:pt idx="228">
                  <c:v>2741.4236299263766</c:v>
                </c:pt>
                <c:pt idx="229">
                  <c:v>3172.3864970707173</c:v>
                </c:pt>
                <c:pt idx="230">
                  <c:v>3593.1281720093989</c:v>
                </c:pt>
                <c:pt idx="231">
                  <c:v>4002.5501890444143</c:v>
                </c:pt>
                <c:pt idx="232">
                  <c:v>4399.5383597163964</c:v>
                </c:pt>
                <c:pt idx="233">
                  <c:v>4782.9643189490453</c:v>
                </c:pt>
                <c:pt idx="234">
                  <c:v>5151.6864398479584</c:v>
                </c:pt>
                <c:pt idx="235">
                  <c:v>5504.5498401913046</c:v>
                </c:pt>
                <c:pt idx="236">
                  <c:v>5840.385119371871</c:v>
                </c:pt>
                <c:pt idx="237">
                  <c:v>6158.0053532094962</c:v>
                </c:pt>
                <c:pt idx="238">
                  <c:v>6456.2007267739973</c:v>
                </c:pt>
                <c:pt idx="239">
                  <c:v>6733.7299906056605</c:v>
                </c:pt>
                <c:pt idx="240">
                  <c:v>6989.307668783521</c:v>
                </c:pt>
                <c:pt idx="241">
                  <c:v>7221.5856100194696</c:v>
                </c:pt>
                <c:pt idx="242">
                  <c:v>7429.127034167499</c:v>
                </c:pt>
                <c:pt idx="243">
                  <c:v>7610.3706642195084</c:v>
                </c:pt>
                <c:pt idx="244">
                  <c:v>7763.5818311020321</c:v>
                </c:pt>
                <c:pt idx="245">
                  <c:v>7886.7865975500526</c:v>
                </c:pt>
                <c:pt idx="246">
                  <c:v>7977.6840193096214</c:v>
                </c:pt>
                <c:pt idx="247">
                  <c:v>8033.5308091662037</c:v>
                </c:pt>
                <c:pt idx="248">
                  <c:v>8050.9922880210333</c:v>
                </c:pt>
                <c:pt idx="249">
                  <c:v>8025.9544648037145</c:v>
                </c:pt>
                <c:pt idx="250">
                  <c:v>7953.29616426335</c:v>
                </c:pt>
                <c:pt idx="251">
                  <c:v>7826.6307995856014</c:v>
                </c:pt>
                <c:pt idx="252">
                  <c:v>7638.0511398464687</c:v>
                </c:pt>
                <c:pt idx="253">
                  <c:v>7377.9585335802249</c:v>
                </c:pt>
                <c:pt idx="254">
                  <c:v>7035.1481801195996</c:v>
                </c:pt>
                <c:pt idx="255">
                  <c:v>6597.4761305109823</c:v>
                </c:pt>
                <c:pt idx="256">
                  <c:v>6053.6615954816862</c:v>
                </c:pt>
                <c:pt idx="257">
                  <c:v>5397.0213085675896</c:v>
                </c:pt>
                <c:pt idx="258">
                  <c:v>4631.9259811322518</c:v>
                </c:pt>
                <c:pt idx="259">
                  <c:v>3782.8208767548285</c:v>
                </c:pt>
                <c:pt idx="260">
                  <c:v>2902.657623921541</c:v>
                </c:pt>
                <c:pt idx="261">
                  <c:v>2072.4176506217464</c:v>
                </c:pt>
                <c:pt idx="262">
                  <c:v>1380.9566125245872</c:v>
                </c:pt>
                <c:pt idx="263">
                  <c:v>885.80346140322865</c:v>
                </c:pt>
                <c:pt idx="264">
                  <c:v>577.63461394129854</c:v>
                </c:pt>
                <c:pt idx="265">
                  <c:v>356.11714324429335</c:v>
                </c:pt>
              </c:numCache>
            </c:numRef>
          </c:val>
        </c:ser>
        <c:ser>
          <c:idx val="1"/>
          <c:order val="1"/>
          <c:spPr>
            <a:ln>
              <a:solidFill>
                <a:srgbClr val="C00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val>
            <c:numRef>
              <c:f>Потоки!$L$9:$L$274</c:f>
              <c:numCache>
                <c:formatCode>0</c:formatCode>
                <c:ptCount val="266"/>
                <c:pt idx="0">
                  <c:v>4009.5514452608491</c:v>
                </c:pt>
                <c:pt idx="1">
                  <c:v>6368.7519812830606</c:v>
                </c:pt>
                <c:pt idx="2">
                  <c:v>10286.000026205667</c:v>
                </c:pt>
                <c:pt idx="3">
                  <c:v>15995.141649411529</c:v>
                </c:pt>
                <c:pt idx="4">
                  <c:v>23220.202105373872</c:v>
                </c:pt>
                <c:pt idx="5">
                  <c:v>31374.830347594234</c:v>
                </c:pt>
                <c:pt idx="6">
                  <c:v>39845.61985869459</c:v>
                </c:pt>
                <c:pt idx="7">
                  <c:v>48173.407651097012</c:v>
                </c:pt>
                <c:pt idx="8">
                  <c:v>56093.264987785748</c:v>
                </c:pt>
                <c:pt idx="9">
                  <c:v>63495.139643605464</c:v>
                </c:pt>
                <c:pt idx="10">
                  <c:v>70366.190934785671</c:v>
                </c:pt>
                <c:pt idx="11">
                  <c:v>76743.656306690507</c:v>
                </c:pt>
                <c:pt idx="12">
                  <c:v>82684.329031396628</c:v>
                </c:pt>
                <c:pt idx="13">
                  <c:v>88247.5982833163</c:v>
                </c:pt>
                <c:pt idx="14">
                  <c:v>93487.341142922232</c:v>
                </c:pt>
                <c:pt idx="15">
                  <c:v>98448.890933310875</c:v>
                </c:pt>
                <c:pt idx="16">
                  <c:v>103168.62760409256</c:v>
                </c:pt>
                <c:pt idx="17">
                  <c:v>107674.76510239799</c:v>
                </c:pt>
                <c:pt idx="18">
                  <c:v>111988.57298723367</c:v>
                </c:pt>
                <c:pt idx="19">
                  <c:v>116125.65540365854</c:v>
                </c:pt>
                <c:pt idx="20">
                  <c:v>120097.12078488911</c:v>
                </c:pt>
                <c:pt idx="21">
                  <c:v>123910.58372265498</c:v>
                </c:pt>
                <c:pt idx="22">
                  <c:v>127570.99232896947</c:v>
                </c:pt>
                <c:pt idx="23">
                  <c:v>131081.29676678605</c:v>
                </c:pt>
                <c:pt idx="24">
                  <c:v>134442.98217792378</c:v>
                </c:pt>
                <c:pt idx="25">
                  <c:v>137656.48982461079</c:v>
                </c:pt>
                <c:pt idx="26">
                  <c:v>140721.54791804869</c:v>
                </c:pt>
                <c:pt idx="27">
                  <c:v>143637.43032161839</c:v>
                </c:pt>
                <c:pt idx="28">
                  <c:v>146403.15800801999</c:v>
                </c:pt>
                <c:pt idx="29">
                  <c:v>149017.65519739588</c:v>
                </c:pt>
                <c:pt idx="30">
                  <c:v>151479.86962187881</c:v>
                </c:pt>
                <c:pt idx="31">
                  <c:v>153788.86434557551</c:v>
                </c:pt>
                <c:pt idx="32">
                  <c:v>155943.88696356479</c:v>
                </c:pt>
                <c:pt idx="33">
                  <c:v>157944.42074151305</c:v>
                </c:pt>
                <c:pt idx="34">
                  <c:v>159790.22127350865</c:v>
                </c:pt>
                <c:pt idx="35">
                  <c:v>161481.34147232911</c:v>
                </c:pt>
                <c:pt idx="36">
                  <c:v>163018.14711585912</c:v>
                </c:pt>
                <c:pt idx="37">
                  <c:v>164401.32471747679</c:v>
                </c:pt>
                <c:pt idx="38">
                  <c:v>165631.88313637825</c:v>
                </c:pt>
                <c:pt idx="39">
                  <c:v>166711.15007219047</c:v>
                </c:pt>
                <c:pt idx="40">
                  <c:v>167640.76437834644</c:v>
                </c:pt>
                <c:pt idx="41">
                  <c:v>168422.66496603066</c:v>
                </c:pt>
                <c:pt idx="42">
                  <c:v>169059.07694403062</c:v>
                </c:pt>
                <c:pt idx="43">
                  <c:v>169552.49554081162</c:v>
                </c:pt>
                <c:pt idx="44">
                  <c:v>169905.66827709923</c:v>
                </c:pt>
                <c:pt idx="45">
                  <c:v>170121.57579481989</c:v>
                </c:pt>
                <c:pt idx="46">
                  <c:v>170203.41169776113</c:v>
                </c:pt>
                <c:pt idx="47">
                  <c:v>170154.56171744</c:v>
                </c:pt>
                <c:pt idx="48">
                  <c:v>169978.5824824833</c:v>
                </c:pt>
                <c:pt idx="49">
                  <c:v>169679.18013913886</c:v>
                </c:pt>
                <c:pt idx="50">
                  <c:v>169260.18904350276</c:v>
                </c:pt>
                <c:pt idx="51">
                  <c:v>168725.55072148121</c:v>
                </c:pt>
                <c:pt idx="52">
                  <c:v>168079.29326960773</c:v>
                </c:pt>
                <c:pt idx="53">
                  <c:v>167325.51134870548</c:v>
                </c:pt>
                <c:pt idx="54">
                  <c:v>166468.34690190482</c:v>
                </c:pt>
                <c:pt idx="55">
                  <c:v>165511.97070928372</c:v>
                </c:pt>
                <c:pt idx="56">
                  <c:v>164460.56487293835</c:v>
                </c:pt>
                <c:pt idx="57">
                  <c:v>163318.30630851013</c:v>
                </c:pt>
                <c:pt idx="58">
                  <c:v>162089.35130250541</c:v>
                </c:pt>
                <c:pt idx="59">
                  <c:v>160777.82117881998</c:v>
                </c:pt>
                <c:pt idx="60">
                  <c:v>159387.7891029841</c:v>
                </c:pt>
                <c:pt idx="61">
                  <c:v>157923.26803879483</c:v>
                </c:pt>
                <c:pt idx="62">
                  <c:v>156388.19985935831</c:v>
                </c:pt>
                <c:pt idx="63">
                  <c:v>154786.44560293783</c:v>
                </c:pt>
                <c:pt idx="64">
                  <c:v>153121.77685378419</c:v>
                </c:pt>
                <c:pt idx="65">
                  <c:v>151397.8682189369</c:v>
                </c:pt>
                <c:pt idx="66">
                  <c:v>149618.29086423077</c:v>
                </c:pt>
                <c:pt idx="67">
                  <c:v>147786.50706603867</c:v>
                </c:pt>
                <c:pt idx="68">
                  <c:v>145905.8657298836</c:v>
                </c:pt>
                <c:pt idx="69">
                  <c:v>143979.59882269215</c:v>
                </c:pt>
                <c:pt idx="70">
                  <c:v>142010.8186622707</c:v>
                </c:pt>
                <c:pt idx="71">
                  <c:v>140002.51600528444</c:v>
                </c:pt>
                <c:pt idx="72">
                  <c:v>137957.5588737553</c:v>
                </c:pt>
                <c:pt idx="73">
                  <c:v>135878.69205951854</c:v>
                </c:pt>
                <c:pt idx="74">
                  <c:v>133768.53724640765</c:v>
                </c:pt>
                <c:pt idx="75">
                  <c:v>131629.59369074902</c:v>
                </c:pt>
                <c:pt idx="76">
                  <c:v>129464.23940221866</c:v>
                </c:pt>
                <c:pt idx="77">
                  <c:v>127274.7327690714</c:v>
                </c:pt>
                <c:pt idx="78">
                  <c:v>125063.21457395103</c:v>
                </c:pt>
                <c:pt idx="79">
                  <c:v>122831.71034919615</c:v>
                </c:pt>
                <c:pt idx="80">
                  <c:v>120582.13302330629</c:v>
                </c:pt>
                <c:pt idx="81">
                  <c:v>118316.28581329851</c:v>
                </c:pt>
                <c:pt idx="82">
                  <c:v>116035.86532071923</c:v>
                </c:pt>
                <c:pt idx="83">
                  <c:v>113742.46479229907</c:v>
                </c:pt>
                <c:pt idx="84">
                  <c:v>111437.57750931356</c:v>
                </c:pt>
                <c:pt idx="85">
                  <c:v>109122.60027290591</c:v>
                </c:pt>
                <c:pt idx="86">
                  <c:v>106798.83695565804</c:v>
                </c:pt>
                <c:pt idx="87">
                  <c:v>104467.50209260112</c:v>
                </c:pt>
                <c:pt idx="88">
                  <c:v>102129.7244877763</c:v>
                </c:pt>
                <c:pt idx="89">
                  <c:v>99786.55081508882</c:v>
                </c:pt>
                <c:pt idx="90">
                  <c:v>97438.949194773697</c:v>
                </c:pt>
                <c:pt idx="91">
                  <c:v>95087.812729218</c:v>
                </c:pt>
                <c:pt idx="92">
                  <c:v>92733.96298404281</c:v>
                </c:pt>
                <c:pt idx="93">
                  <c:v>90378.153402499564</c:v>
                </c:pt>
                <c:pt idx="94">
                  <c:v>88021.072643086794</c:v>
                </c:pt>
                <c:pt idx="95">
                  <c:v>85663.347832080195</c:v>
                </c:pt>
                <c:pt idx="96">
                  <c:v>83305.547724205797</c:v>
                </c:pt>
                <c:pt idx="97">
                  <c:v>80948.185766197596</c:v>
                </c:pt>
                <c:pt idx="98">
                  <c:v>78591.723059217373</c:v>
                </c:pt>
                <c:pt idx="99">
                  <c:v>76236.571217302539</c:v>
                </c:pt>
                <c:pt idx="100">
                  <c:v>73883.095120056372</c:v>
                </c:pt>
                <c:pt idx="101">
                  <c:v>71531.615558661579</c:v>
                </c:pt>
                <c:pt idx="102">
                  <c:v>69182.411775163564</c:v>
                </c:pt>
                <c:pt idx="103">
                  <c:v>66835.723895632007</c:v>
                </c:pt>
                <c:pt idx="104">
                  <c:v>64491.755258413963</c:v>
                </c:pt>
                <c:pt idx="105">
                  <c:v>62150.674639249395</c:v>
                </c:pt>
                <c:pt idx="106">
                  <c:v>59812.61837542471</c:v>
                </c:pt>
                <c:pt idx="107">
                  <c:v>57477.692391560064</c:v>
                </c:pt>
                <c:pt idx="108">
                  <c:v>55145.974129881426</c:v>
                </c:pt>
                <c:pt idx="109">
                  <c:v>52817.514388150506</c:v>
                </c:pt>
                <c:pt idx="110">
                  <c:v>50492.339068574998</c:v>
                </c:pt>
                <c:pt idx="111">
                  <c:v>48170.450841219528</c:v>
                </c:pt>
                <c:pt idx="112">
                  <c:v>45851.830725562104</c:v>
                </c:pt>
                <c:pt idx="113">
                  <c:v>43536.439593899733</c:v>
                </c:pt>
                <c:pt idx="114">
                  <c:v>41224.219600415308</c:v>
                </c:pt>
                <c:pt idx="115">
                  <c:v>38915.095539719769</c:v>
                </c:pt>
                <c:pt idx="116">
                  <c:v>36608.976138716556</c:v>
                </c:pt>
                <c:pt idx="117">
                  <c:v>34305.755285636915</c:v>
                </c:pt>
                <c:pt idx="118">
                  <c:v>32005.313200074976</c:v>
                </c:pt>
                <c:pt idx="119">
                  <c:v>29707.517547817581</c:v>
                </c:pt>
                <c:pt idx="120">
                  <c:v>27412.224504257963</c:v>
                </c:pt>
                <c:pt idx="121">
                  <c:v>25119.279770102872</c:v>
                </c:pt>
                <c:pt idx="122">
                  <c:v>22828.519543068465</c:v>
                </c:pt>
                <c:pt idx="123">
                  <c:v>20539.771449192976</c:v>
                </c:pt>
                <c:pt idx="124">
                  <c:v>18252.855437354581</c:v>
                </c:pt>
                <c:pt idx="125">
                  <c:v>15967.584640525281</c:v>
                </c:pt>
                <c:pt idx="126">
                  <c:v>13683.766207247409</c:v>
                </c:pt>
                <c:pt idx="127">
                  <c:v>11401.202106771718</c:v>
                </c:pt>
                <c:pt idx="128">
                  <c:v>9119.6899112486935</c:v>
                </c:pt>
                <c:pt idx="129">
                  <c:v>6839.0235583383565</c:v>
                </c:pt>
                <c:pt idx="130">
                  <c:v>4558.9940975439322</c:v>
                </c:pt>
                <c:pt idx="131">
                  <c:v>2279.3904235759351</c:v>
                </c:pt>
                <c:pt idx="132">
                  <c:v>1.4686095214341106E-11</c:v>
                </c:pt>
                <c:pt idx="133">
                  <c:v>2279.3904235759592</c:v>
                </c:pt>
                <c:pt idx="134">
                  <c:v>4558.9940975439567</c:v>
                </c:pt>
                <c:pt idx="135">
                  <c:v>6839.0235583383292</c:v>
                </c:pt>
                <c:pt idx="136">
                  <c:v>9119.6899112486099</c:v>
                </c:pt>
                <c:pt idx="137">
                  <c:v>11401.202106771634</c:v>
                </c:pt>
                <c:pt idx="138">
                  <c:v>13683.766207247327</c:v>
                </c:pt>
                <c:pt idx="139">
                  <c:v>15967.584640525307</c:v>
                </c:pt>
                <c:pt idx="140">
                  <c:v>18252.855437354603</c:v>
                </c:pt>
                <c:pt idx="141">
                  <c:v>20539.771449192944</c:v>
                </c:pt>
                <c:pt idx="142">
                  <c:v>22828.51954306844</c:v>
                </c:pt>
                <c:pt idx="143">
                  <c:v>25119.279770102894</c:v>
                </c:pt>
                <c:pt idx="144">
                  <c:v>27412.22450425788</c:v>
                </c:pt>
                <c:pt idx="145">
                  <c:v>29707.517547817606</c:v>
                </c:pt>
                <c:pt idx="146">
                  <c:v>32005.31320007495</c:v>
                </c:pt>
                <c:pt idx="147">
                  <c:v>34305.755285636842</c:v>
                </c:pt>
                <c:pt idx="148">
                  <c:v>36608.976138716534</c:v>
                </c:pt>
                <c:pt idx="149">
                  <c:v>38915.095539719674</c:v>
                </c:pt>
                <c:pt idx="150">
                  <c:v>41224.219600415294</c:v>
                </c:pt>
                <c:pt idx="151">
                  <c:v>43536.439593899755</c:v>
                </c:pt>
                <c:pt idx="152">
                  <c:v>45851.830725562082</c:v>
                </c:pt>
                <c:pt idx="153">
                  <c:v>48170.450841219492</c:v>
                </c:pt>
                <c:pt idx="154">
                  <c:v>50492.339068574918</c:v>
                </c:pt>
                <c:pt idx="155">
                  <c:v>52817.514388150485</c:v>
                </c:pt>
                <c:pt idx="156">
                  <c:v>55145.974129881346</c:v>
                </c:pt>
                <c:pt idx="157">
                  <c:v>57477.692391559984</c:v>
                </c:pt>
                <c:pt idx="158">
                  <c:v>59812.618375424681</c:v>
                </c:pt>
                <c:pt idx="159">
                  <c:v>62150.674639249308</c:v>
                </c:pt>
                <c:pt idx="160">
                  <c:v>64491.755258413919</c:v>
                </c:pt>
                <c:pt idx="161">
                  <c:v>66835.723895631978</c:v>
                </c:pt>
                <c:pt idx="162">
                  <c:v>69182.411775163579</c:v>
                </c:pt>
                <c:pt idx="163">
                  <c:v>71531.615558661491</c:v>
                </c:pt>
                <c:pt idx="164">
                  <c:v>73883.095120056387</c:v>
                </c:pt>
                <c:pt idx="165">
                  <c:v>76236.571217302524</c:v>
                </c:pt>
                <c:pt idx="166">
                  <c:v>78591.723059217329</c:v>
                </c:pt>
                <c:pt idx="167">
                  <c:v>80948.185766197523</c:v>
                </c:pt>
                <c:pt idx="168">
                  <c:v>83305.547724205768</c:v>
                </c:pt>
                <c:pt idx="169">
                  <c:v>85663.347832080122</c:v>
                </c:pt>
                <c:pt idx="170">
                  <c:v>88021.072643086663</c:v>
                </c:pt>
                <c:pt idx="171">
                  <c:v>90378.153402499534</c:v>
                </c:pt>
                <c:pt idx="172">
                  <c:v>92733.962984042737</c:v>
                </c:pt>
                <c:pt idx="173">
                  <c:v>95087.812729217985</c:v>
                </c:pt>
                <c:pt idx="174">
                  <c:v>97438.949194773624</c:v>
                </c:pt>
                <c:pt idx="175">
                  <c:v>99786.550815088733</c:v>
                </c:pt>
                <c:pt idx="176">
                  <c:v>102129.72448777629</c:v>
                </c:pt>
                <c:pt idx="177">
                  <c:v>104467.50209260109</c:v>
                </c:pt>
                <c:pt idx="178">
                  <c:v>106798.83695565793</c:v>
                </c:pt>
                <c:pt idx="179">
                  <c:v>109122.60027290585</c:v>
                </c:pt>
                <c:pt idx="180">
                  <c:v>111437.57750931344</c:v>
                </c:pt>
                <c:pt idx="181">
                  <c:v>113742.46479229904</c:v>
                </c:pt>
                <c:pt idx="182">
                  <c:v>116035.86532071914</c:v>
                </c:pt>
                <c:pt idx="183">
                  <c:v>118316.2858132985</c:v>
                </c:pt>
                <c:pt idx="184">
                  <c:v>120582.13302330626</c:v>
                </c:pt>
                <c:pt idx="185">
                  <c:v>122831.71034919612</c:v>
                </c:pt>
                <c:pt idx="186">
                  <c:v>125063.21457395099</c:v>
                </c:pt>
                <c:pt idx="187">
                  <c:v>127274.73276907128</c:v>
                </c:pt>
                <c:pt idx="188">
                  <c:v>129464.23940221863</c:v>
                </c:pt>
                <c:pt idx="189">
                  <c:v>131629.59369074902</c:v>
                </c:pt>
                <c:pt idx="190">
                  <c:v>133768.53724640762</c:v>
                </c:pt>
                <c:pt idx="191">
                  <c:v>135878.69205951848</c:v>
                </c:pt>
                <c:pt idx="192">
                  <c:v>137957.55887375522</c:v>
                </c:pt>
                <c:pt idx="193">
                  <c:v>140002.51600528444</c:v>
                </c:pt>
                <c:pt idx="194">
                  <c:v>142010.81866227067</c:v>
                </c:pt>
                <c:pt idx="195">
                  <c:v>143979.59882269218</c:v>
                </c:pt>
                <c:pt idx="196">
                  <c:v>145905.86572988358</c:v>
                </c:pt>
                <c:pt idx="197">
                  <c:v>147786.50706603858</c:v>
                </c:pt>
                <c:pt idx="198">
                  <c:v>149618.29086423069</c:v>
                </c:pt>
                <c:pt idx="199">
                  <c:v>151397.86821893684</c:v>
                </c:pt>
                <c:pt idx="200">
                  <c:v>153121.77685378413</c:v>
                </c:pt>
                <c:pt idx="201">
                  <c:v>154786.44560293786</c:v>
                </c:pt>
                <c:pt idx="202">
                  <c:v>156388.19985935822</c:v>
                </c:pt>
                <c:pt idx="203">
                  <c:v>157923.26803879492</c:v>
                </c:pt>
                <c:pt idx="204">
                  <c:v>159387.78910298413</c:v>
                </c:pt>
                <c:pt idx="205">
                  <c:v>160777.82117881987</c:v>
                </c:pt>
                <c:pt idx="206">
                  <c:v>162089.35130250547</c:v>
                </c:pt>
                <c:pt idx="207">
                  <c:v>163318.3063085101</c:v>
                </c:pt>
                <c:pt idx="208">
                  <c:v>164460.56487293832</c:v>
                </c:pt>
                <c:pt idx="209">
                  <c:v>165511.97070928363</c:v>
                </c:pt>
                <c:pt idx="210">
                  <c:v>166468.34690190476</c:v>
                </c:pt>
                <c:pt idx="211">
                  <c:v>167325.51134870545</c:v>
                </c:pt>
                <c:pt idx="212">
                  <c:v>168079.29326960773</c:v>
                </c:pt>
                <c:pt idx="213">
                  <c:v>168725.55072148121</c:v>
                </c:pt>
                <c:pt idx="214">
                  <c:v>169260.18904350285</c:v>
                </c:pt>
                <c:pt idx="215">
                  <c:v>169679.18013913874</c:v>
                </c:pt>
                <c:pt idx="216">
                  <c:v>169978.5824824833</c:v>
                </c:pt>
                <c:pt idx="217">
                  <c:v>170154.56171744</c:v>
                </c:pt>
                <c:pt idx="218">
                  <c:v>170203.41169776113</c:v>
                </c:pt>
                <c:pt idx="219">
                  <c:v>170121.57579481995</c:v>
                </c:pt>
                <c:pt idx="220">
                  <c:v>169905.66827709918</c:v>
                </c:pt>
                <c:pt idx="221">
                  <c:v>169552.49554081156</c:v>
                </c:pt>
                <c:pt idx="222">
                  <c:v>169059.07694403062</c:v>
                </c:pt>
                <c:pt idx="223">
                  <c:v>168422.66496603069</c:v>
                </c:pt>
                <c:pt idx="224">
                  <c:v>167640.76437834644</c:v>
                </c:pt>
                <c:pt idx="225">
                  <c:v>166711.15007219044</c:v>
                </c:pt>
                <c:pt idx="226">
                  <c:v>165631.88313637825</c:v>
                </c:pt>
                <c:pt idx="227">
                  <c:v>164401.32471747682</c:v>
                </c:pt>
                <c:pt idx="228">
                  <c:v>163018.14711585914</c:v>
                </c:pt>
                <c:pt idx="229">
                  <c:v>161481.34147232916</c:v>
                </c:pt>
                <c:pt idx="230">
                  <c:v>159790.22127350868</c:v>
                </c:pt>
                <c:pt idx="231">
                  <c:v>157944.42074151308</c:v>
                </c:pt>
                <c:pt idx="232">
                  <c:v>155943.88696356482</c:v>
                </c:pt>
                <c:pt idx="233">
                  <c:v>153788.86434557554</c:v>
                </c:pt>
                <c:pt idx="234">
                  <c:v>151479.86962187887</c:v>
                </c:pt>
                <c:pt idx="235">
                  <c:v>149017.65519739588</c:v>
                </c:pt>
                <c:pt idx="236">
                  <c:v>146403.15800802005</c:v>
                </c:pt>
                <c:pt idx="237">
                  <c:v>143637.43032161839</c:v>
                </c:pt>
                <c:pt idx="238">
                  <c:v>140721.54791804866</c:v>
                </c:pt>
                <c:pt idx="239">
                  <c:v>137656.48982461076</c:v>
                </c:pt>
                <c:pt idx="240">
                  <c:v>134442.98217792375</c:v>
                </c:pt>
                <c:pt idx="241">
                  <c:v>131081.29676678608</c:v>
                </c:pt>
                <c:pt idx="242">
                  <c:v>127570.99232896953</c:v>
                </c:pt>
                <c:pt idx="243">
                  <c:v>123910.58372265501</c:v>
                </c:pt>
                <c:pt idx="244">
                  <c:v>120097.12078488908</c:v>
                </c:pt>
                <c:pt idx="245">
                  <c:v>116125.65540365856</c:v>
                </c:pt>
                <c:pt idx="246">
                  <c:v>111988.57298723365</c:v>
                </c:pt>
                <c:pt idx="247">
                  <c:v>107674.76510239801</c:v>
                </c:pt>
                <c:pt idx="248">
                  <c:v>103168.62760409256</c:v>
                </c:pt>
                <c:pt idx="249">
                  <c:v>98448.890933310875</c:v>
                </c:pt>
                <c:pt idx="250">
                  <c:v>93487.341142922203</c:v>
                </c:pt>
                <c:pt idx="251">
                  <c:v>88247.598283316343</c:v>
                </c:pt>
                <c:pt idx="252">
                  <c:v>82684.329031396614</c:v>
                </c:pt>
                <c:pt idx="253">
                  <c:v>76743.656306690507</c:v>
                </c:pt>
                <c:pt idx="254">
                  <c:v>70366.190934785671</c:v>
                </c:pt>
                <c:pt idx="255">
                  <c:v>63495.139643605478</c:v>
                </c:pt>
                <c:pt idx="256">
                  <c:v>56093.264987785784</c:v>
                </c:pt>
                <c:pt idx="257">
                  <c:v>48173.407651097004</c:v>
                </c:pt>
                <c:pt idx="258">
                  <c:v>39845.61985869459</c:v>
                </c:pt>
                <c:pt idx="259">
                  <c:v>31374.830347594241</c:v>
                </c:pt>
                <c:pt idx="260">
                  <c:v>23220.202105373864</c:v>
                </c:pt>
                <c:pt idx="261">
                  <c:v>15995.141649411527</c:v>
                </c:pt>
                <c:pt idx="262">
                  <c:v>10286.000026205669</c:v>
                </c:pt>
                <c:pt idx="263">
                  <c:v>6368.7519812830615</c:v>
                </c:pt>
                <c:pt idx="264">
                  <c:v>4009.5514452608491</c:v>
                </c:pt>
                <c:pt idx="265">
                  <c:v>2386.8055094909901</c:v>
                </c:pt>
              </c:numCache>
            </c:numRef>
          </c:val>
        </c:ser>
        <c:ser>
          <c:idx val="2"/>
          <c:order val="2"/>
          <c:spPr>
            <a:ln>
              <a:solidFill>
                <a:srgbClr val="0099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val>
            <c:numRef>
              <c:f>Потоки!$M$9:$M$274</c:f>
              <c:numCache>
                <c:formatCode>0</c:formatCode>
                <c:ptCount val="266"/>
                <c:pt idx="0">
                  <c:v>128.53803339133611</c:v>
                </c:pt>
                <c:pt idx="1">
                  <c:v>260.8278661160752</c:v>
                </c:pt>
                <c:pt idx="2">
                  <c:v>512.02775343492101</c:v>
                </c:pt>
                <c:pt idx="3">
                  <c:v>936.4034418938337</c:v>
                </c:pt>
                <c:pt idx="4">
                  <c:v>1561.7005148861028</c:v>
                </c:pt>
                <c:pt idx="5">
                  <c:v>2382.2290291109139</c:v>
                </c:pt>
                <c:pt idx="6">
                  <c:v>3369.6581232008334</c:v>
                </c:pt>
                <c:pt idx="7">
                  <c:v>4489.0019153763533</c:v>
                </c:pt>
                <c:pt idx="8">
                  <c:v>5709.4803413340578</c:v>
                </c:pt>
                <c:pt idx="9">
                  <c:v>7008.5663495356466</c:v>
                </c:pt>
                <c:pt idx="10">
                  <c:v>8371.7567754844604</c:v>
                </c:pt>
                <c:pt idx="11">
                  <c:v>9790.6917160880585</c:v>
                </c:pt>
                <c:pt idx="12">
                  <c:v>11261.108209567221</c:v>
                </c:pt>
                <c:pt idx="13">
                  <c:v>12781.193542325174</c:v>
                </c:pt>
                <c:pt idx="14">
                  <c:v>14350.431170951621</c:v>
                </c:pt>
                <c:pt idx="15">
                  <c:v>15968.857510401351</c:v>
                </c:pt>
                <c:pt idx="16">
                  <c:v>17636.613686267767</c:v>
                </c:pt>
                <c:pt idx="17">
                  <c:v>19353.692730727074</c:v>
                </c:pt>
                <c:pt idx="18">
                  <c:v>21119.809799083734</c:v>
                </c:pt>
                <c:pt idx="19">
                  <c:v>22934.346842963118</c:v>
                </c:pt>
                <c:pt idx="20">
                  <c:v>24796.340705414586</c:v>
                </c:pt>
                <c:pt idx="21">
                  <c:v>26704.495437114521</c:v>
                </c:pt>
                <c:pt idx="22">
                  <c:v>28657.20725271921</c:v>
                </c:pt>
                <c:pt idx="23">
                  <c:v>30652.595309527191</c:v>
                </c:pt>
                <c:pt idx="24">
                  <c:v>32688.534406408831</c:v>
                </c:pt>
                <c:pt idx="25">
                  <c:v>34762.687455390675</c:v>
                </c:pt>
                <c:pt idx="26">
                  <c:v>36872.536615751975</c:v>
                </c:pt>
                <c:pt idx="27">
                  <c:v>39015.41258112526</c:v>
                </c:pt>
                <c:pt idx="28">
                  <c:v>41188.521847523327</c:v>
                </c:pt>
                <c:pt idx="29">
                  <c:v>43388.971970923725</c:v>
                </c:pt>
                <c:pt idx="30">
                  <c:v>45613.794911694516</c:v>
                </c:pt>
                <c:pt idx="31">
                  <c:v>47859.968599026201</c:v>
                </c:pt>
                <c:pt idx="32">
                  <c:v>50124.436855030872</c:v>
                </c:pt>
                <c:pt idx="33">
                  <c:v>52404.127809344354</c:v>
                </c:pt>
                <c:pt idx="34">
                  <c:v>54695.970919164312</c:v>
                </c:pt>
                <c:pt idx="35">
                  <c:v>56996.912691414982</c:v>
                </c:pt>
                <c:pt idx="36">
                  <c:v>59303.931185829388</c:v>
                </c:pt>
                <c:pt idx="37">
                  <c:v>61614.049361591053</c:v>
                </c:pt>
                <c:pt idx="38">
                  <c:v>63924.347316482737</c:v>
                </c:pt>
                <c:pt idx="39">
                  <c:v>66231.973456411695</c:v>
                </c:pt>
                <c:pt idx="40">
                  <c:v>68534.154624774877</c:v>
                </c:pt>
                <c:pt idx="41">
                  <c:v>70828.205215194772</c:v>
                </c:pt>
                <c:pt idx="42">
                  <c:v>73111.535287397928</c:v>
                </c:pt>
                <c:pt idx="43">
                  <c:v>75381.657704285855</c:v>
                </c:pt>
                <c:pt idx="44">
                  <c:v>77636.194308066886</c:v>
                </c:pt>
                <c:pt idx="45">
                  <c:v>79872.881154569186</c:v>
                </c:pt>
                <c:pt idx="46">
                  <c:v>82089.572827179014</c:v>
                </c:pt>
                <c:pt idx="47">
                  <c:v>84284.245854818611</c:v>
                </c:pt>
                <c:pt idx="48">
                  <c:v>86455.001262138074</c:v>
                </c:pt>
                <c:pt idx="49">
                  <c:v>88600.066283879205</c:v>
                </c:pt>
                <c:pt idx="50">
                  <c:v>90717.795279473241</c:v>
                </c:pt>
                <c:pt idx="51">
                  <c:v>92806.669887848533</c:v>
                </c:pt>
                <c:pt idx="52">
                  <c:v>94865.298466037406</c:v>
                </c:pt>
                <c:pt idx="53">
                  <c:v>96892.414858619872</c:v>
                </c:pt>
                <c:pt idx="54">
                  <c:v>98886.876547746782</c:v>
                </c:pt>
                <c:pt idx="55">
                  <c:v>100847.66223584057</c:v>
                </c:pt>
                <c:pt idx="56">
                  <c:v>102773.86891477137</c:v>
                </c:pt>
                <c:pt idx="57">
                  <c:v>104664.70847630098</c:v>
                </c:pt>
                <c:pt idx="58">
                  <c:v>106519.50391905579</c:v>
                </c:pt>
                <c:pt idx="59">
                  <c:v>108337.68520706354</c:v>
                </c:pt>
                <c:pt idx="60">
                  <c:v>110118.78483409103</c:v>
                </c:pt>
                <c:pt idx="61">
                  <c:v>111862.43314663199</c:v>
                </c:pt>
                <c:pt idx="62">
                  <c:v>113568.35347658982</c:v>
                </c:pt>
                <c:pt idx="63">
                  <c:v>115236.35713233308</c:v>
                </c:pt>
                <c:pt idx="64">
                  <c:v>116866.33829419011</c:v>
                </c:pt>
                <c:pt idx="65">
                  <c:v>118458.26885739168</c:v>
                </c:pt>
                <c:pt idx="66">
                  <c:v>120012.19326231917</c:v>
                </c:pt>
                <c:pt idx="67">
                  <c:v>121528.223348477</c:v>
                </c:pt>
                <c:pt idx="68">
                  <c:v>123006.53326514148</c:v>
                </c:pt>
                <c:pt idx="69">
                  <c:v>124447.35446807288</c:v>
                </c:pt>
                <c:pt idx="70">
                  <c:v>125850.97082818694</c:v>
                </c:pt>
                <c:pt idx="71">
                  <c:v>127217.71387457117</c:v>
                </c:pt>
                <c:pt idx="72">
                  <c:v>128547.95819091976</c:v>
                </c:pt>
                <c:pt idx="73">
                  <c:v>129842.11698117621</c:v>
                </c:pt>
                <c:pt idx="74">
                  <c:v>131100.63781718988</c:v>
                </c:pt>
                <c:pt idx="75">
                  <c:v>132323.99857827247</c:v>
                </c:pt>
                <c:pt idx="76">
                  <c:v>133512.70358989836</c:v>
                </c:pt>
                <c:pt idx="77">
                  <c:v>134667.27996641581</c:v>
                </c:pt>
                <c:pt idx="78">
                  <c:v>135788.27416032227</c:v>
                </c:pt>
                <c:pt idx="79">
                  <c:v>136876.24871878559</c:v>
                </c:pt>
                <c:pt idx="80">
                  <c:v>137931.77924625136</c:v>
                </c:pt>
                <c:pt idx="81">
                  <c:v>138955.45157050967</c:v>
                </c:pt>
                <c:pt idx="82">
                  <c:v>139947.85910820193</c:v>
                </c:pt>
                <c:pt idx="83">
                  <c:v>140909.60042469625</c:v>
                </c:pt>
                <c:pt idx="84">
                  <c:v>141841.27698222882</c:v>
                </c:pt>
                <c:pt idx="85">
                  <c:v>142743.49106953698</c:v>
                </c:pt>
                <c:pt idx="86">
                  <c:v>143616.84390556772</c:v>
                </c:pt>
                <c:pt idx="87">
                  <c:v>144461.93390934478</c:v>
                </c:pt>
                <c:pt idx="88">
                  <c:v>145279.35512783565</c:v>
                </c:pt>
                <c:pt idx="89">
                  <c:v>146069.69581338044</c:v>
                </c:pt>
                <c:pt idx="90">
                  <c:v>146833.53714216084</c:v>
                </c:pt>
                <c:pt idx="91">
                  <c:v>147571.45206521091</c:v>
                </c:pt>
                <c:pt idx="92">
                  <c:v>148284.00428344091</c:v>
                </c:pt>
                <c:pt idx="93">
                  <c:v>148971.74733837193</c:v>
                </c:pt>
                <c:pt idx="94">
                  <c:v>149635.22381039438</c:v>
                </c:pt>
                <c:pt idx="95">
                  <c:v>150274.96461664792</c:v>
                </c:pt>
                <c:pt idx="96">
                  <c:v>150891.48840079561</c:v>
                </c:pt>
                <c:pt idx="97">
                  <c:v>151485.30100738004</c:v>
                </c:pt>
                <c:pt idx="98">
                  <c:v>152056.89503366177</c:v>
                </c:pt>
                <c:pt idx="99">
                  <c:v>152606.74945220468</c:v>
                </c:pt>
                <c:pt idx="100">
                  <c:v>153135.32929785724</c:v>
                </c:pt>
                <c:pt idx="101">
                  <c:v>153643.0854130119</c:v>
                </c:pt>
                <c:pt idx="102">
                  <c:v>154130.45424550289</c:v>
                </c:pt>
                <c:pt idx="103">
                  <c:v>154597.85769375809</c:v>
                </c:pt>
                <c:pt idx="104">
                  <c:v>155045.70299415203</c:v>
                </c:pt>
                <c:pt idx="105">
                  <c:v>155474.38264590345</c:v>
                </c:pt>
                <c:pt idx="106">
                  <c:v>155884.27436909676</c:v>
                </c:pt>
                <c:pt idx="107">
                  <c:v>156275.74109181302</c:v>
                </c:pt>
                <c:pt idx="108">
                  <c:v>156649.13096251318</c:v>
                </c:pt>
                <c:pt idx="109">
                  <c:v>157004.77738425703</c:v>
                </c:pt>
                <c:pt idx="110">
                  <c:v>157342.99906746892</c:v>
                </c:pt>
                <c:pt idx="111">
                  <c:v>157664.10009830247</c:v>
                </c:pt>
                <c:pt idx="112">
                  <c:v>157968.37001989072</c:v>
                </c:pt>
                <c:pt idx="113">
                  <c:v>158256.08392391299</c:v>
                </c:pt>
                <c:pt idx="114">
                  <c:v>158527.50255024666</c:v>
                </c:pt>
                <c:pt idx="115">
                  <c:v>158782.87239256338</c:v>
                </c:pt>
                <c:pt idx="116">
                  <c:v>159022.42580796877</c:v>
                </c:pt>
                <c:pt idx="117">
                  <c:v>159246.38112895004</c:v>
                </c:pt>
                <c:pt idx="118">
                  <c:v>159454.9427760666</c:v>
                </c:pt>
                <c:pt idx="119">
                  <c:v>159648.30136989502</c:v>
                </c:pt>
                <c:pt idx="120">
                  <c:v>159826.63384103548</c:v>
                </c:pt>
                <c:pt idx="121">
                  <c:v>159990.10353692807</c:v>
                </c:pt>
                <c:pt idx="122">
                  <c:v>160138.86032448953</c:v>
                </c:pt>
                <c:pt idx="123">
                  <c:v>160273.04068762198</c:v>
                </c:pt>
                <c:pt idx="124">
                  <c:v>160392.76781877666</c:v>
                </c:pt>
                <c:pt idx="125">
                  <c:v>160498.15170383814</c:v>
                </c:pt>
                <c:pt idx="126">
                  <c:v>160589.2891996807</c:v>
                </c:pt>
                <c:pt idx="127">
                  <c:v>160666.26410385562</c:v>
                </c:pt>
                <c:pt idx="128">
                  <c:v>160729.14721588101</c:v>
                </c:pt>
                <c:pt idx="129">
                  <c:v>160777.99638984154</c:v>
                </c:pt>
                <c:pt idx="130">
                  <c:v>160812.85657776779</c:v>
                </c:pt>
                <c:pt idx="131">
                  <c:v>160833.7598637733</c:v>
                </c:pt>
                <c:pt idx="132">
                  <c:v>160840.72548847611</c:v>
                </c:pt>
                <c:pt idx="133">
                  <c:v>160833.7598637733</c:v>
                </c:pt>
                <c:pt idx="134">
                  <c:v>160812.85657776779</c:v>
                </c:pt>
                <c:pt idx="135">
                  <c:v>160777.99638984154</c:v>
                </c:pt>
                <c:pt idx="136">
                  <c:v>160729.14721588101</c:v>
                </c:pt>
                <c:pt idx="137">
                  <c:v>160666.26410385562</c:v>
                </c:pt>
                <c:pt idx="138">
                  <c:v>160589.2891996807</c:v>
                </c:pt>
                <c:pt idx="139">
                  <c:v>160498.15170383814</c:v>
                </c:pt>
                <c:pt idx="140">
                  <c:v>160392.76781877666</c:v>
                </c:pt>
                <c:pt idx="141">
                  <c:v>160273.04068762198</c:v>
                </c:pt>
                <c:pt idx="142">
                  <c:v>160138.86032448953</c:v>
                </c:pt>
                <c:pt idx="143">
                  <c:v>159990.10353692807</c:v>
                </c:pt>
                <c:pt idx="144">
                  <c:v>159826.63384103548</c:v>
                </c:pt>
                <c:pt idx="145">
                  <c:v>159648.30136989502</c:v>
                </c:pt>
                <c:pt idx="146">
                  <c:v>159454.9427760666</c:v>
                </c:pt>
                <c:pt idx="147">
                  <c:v>159246.38112895004</c:v>
                </c:pt>
                <c:pt idx="148">
                  <c:v>159022.42580796877</c:v>
                </c:pt>
                <c:pt idx="149">
                  <c:v>158782.87239256338</c:v>
                </c:pt>
                <c:pt idx="150">
                  <c:v>158527.50255024666</c:v>
                </c:pt>
                <c:pt idx="151">
                  <c:v>158256.08392391299</c:v>
                </c:pt>
                <c:pt idx="152">
                  <c:v>157968.37001989072</c:v>
                </c:pt>
                <c:pt idx="153">
                  <c:v>157664.10009830247</c:v>
                </c:pt>
                <c:pt idx="154">
                  <c:v>157342.99906746889</c:v>
                </c:pt>
                <c:pt idx="155">
                  <c:v>157004.77738425703</c:v>
                </c:pt>
                <c:pt idx="156">
                  <c:v>156649.13096251315</c:v>
                </c:pt>
                <c:pt idx="157">
                  <c:v>156275.74109181302</c:v>
                </c:pt>
                <c:pt idx="158">
                  <c:v>155884.27436909676</c:v>
                </c:pt>
                <c:pt idx="159">
                  <c:v>155474.38264590345</c:v>
                </c:pt>
                <c:pt idx="160">
                  <c:v>155045.70299415203</c:v>
                </c:pt>
                <c:pt idx="161">
                  <c:v>154597.85769375809</c:v>
                </c:pt>
                <c:pt idx="162">
                  <c:v>154130.45424550289</c:v>
                </c:pt>
                <c:pt idx="163">
                  <c:v>153643.0854130119</c:v>
                </c:pt>
                <c:pt idx="164">
                  <c:v>153135.32929785724</c:v>
                </c:pt>
                <c:pt idx="165">
                  <c:v>152606.74945220468</c:v>
                </c:pt>
                <c:pt idx="166">
                  <c:v>152056.89503366177</c:v>
                </c:pt>
                <c:pt idx="167">
                  <c:v>151485.30100738004</c:v>
                </c:pt>
                <c:pt idx="168">
                  <c:v>150891.48840079561</c:v>
                </c:pt>
                <c:pt idx="169">
                  <c:v>150274.96461664792</c:v>
                </c:pt>
                <c:pt idx="170">
                  <c:v>149635.22381039438</c:v>
                </c:pt>
                <c:pt idx="171">
                  <c:v>148971.74733837193</c:v>
                </c:pt>
                <c:pt idx="172">
                  <c:v>148284.00428344091</c:v>
                </c:pt>
                <c:pt idx="173">
                  <c:v>147571.45206521091</c:v>
                </c:pt>
                <c:pt idx="174">
                  <c:v>146833.53714216084</c:v>
                </c:pt>
                <c:pt idx="175">
                  <c:v>146069.69581338044</c:v>
                </c:pt>
                <c:pt idx="176">
                  <c:v>145279.35512783565</c:v>
                </c:pt>
                <c:pt idx="177">
                  <c:v>144461.93390934478</c:v>
                </c:pt>
                <c:pt idx="178">
                  <c:v>143616.84390556772</c:v>
                </c:pt>
                <c:pt idx="179">
                  <c:v>142743.49106953698</c:v>
                </c:pt>
                <c:pt idx="180">
                  <c:v>141841.27698222882</c:v>
                </c:pt>
                <c:pt idx="181">
                  <c:v>140909.60042469625</c:v>
                </c:pt>
                <c:pt idx="182">
                  <c:v>139947.85910820193</c:v>
                </c:pt>
                <c:pt idx="183">
                  <c:v>138955.45157050967</c:v>
                </c:pt>
                <c:pt idx="184">
                  <c:v>137931.77924625136</c:v>
                </c:pt>
                <c:pt idx="185">
                  <c:v>136876.24871878559</c:v>
                </c:pt>
                <c:pt idx="186">
                  <c:v>135788.27416032227</c:v>
                </c:pt>
                <c:pt idx="187">
                  <c:v>134667.27996641581</c:v>
                </c:pt>
                <c:pt idx="188">
                  <c:v>133512.70358989836</c:v>
                </c:pt>
                <c:pt idx="189">
                  <c:v>132323.99857827247</c:v>
                </c:pt>
                <c:pt idx="190">
                  <c:v>131100.63781718988</c:v>
                </c:pt>
                <c:pt idx="191">
                  <c:v>129842.11698117621</c:v>
                </c:pt>
                <c:pt idx="192">
                  <c:v>128547.95819091976</c:v>
                </c:pt>
                <c:pt idx="193">
                  <c:v>127217.71387457117</c:v>
                </c:pt>
                <c:pt idx="194">
                  <c:v>125850.97082818694</c:v>
                </c:pt>
                <c:pt idx="195">
                  <c:v>124447.35446807288</c:v>
                </c:pt>
                <c:pt idx="196">
                  <c:v>123006.53326514148</c:v>
                </c:pt>
                <c:pt idx="197">
                  <c:v>121528.223348477</c:v>
                </c:pt>
                <c:pt idx="198">
                  <c:v>120012.19326231917</c:v>
                </c:pt>
                <c:pt idx="199">
                  <c:v>118458.26885739168</c:v>
                </c:pt>
                <c:pt idx="200">
                  <c:v>116866.33829419011</c:v>
                </c:pt>
                <c:pt idx="201">
                  <c:v>115236.35713233308</c:v>
                </c:pt>
                <c:pt idx="202">
                  <c:v>113568.35347658982</c:v>
                </c:pt>
                <c:pt idx="203">
                  <c:v>111862.43314663199</c:v>
                </c:pt>
                <c:pt idx="204">
                  <c:v>110118.78483409103</c:v>
                </c:pt>
                <c:pt idx="205">
                  <c:v>108337.68520706354</c:v>
                </c:pt>
                <c:pt idx="206">
                  <c:v>106519.50391905579</c:v>
                </c:pt>
                <c:pt idx="207">
                  <c:v>104664.70847630098</c:v>
                </c:pt>
                <c:pt idx="208">
                  <c:v>102773.86891477137</c:v>
                </c:pt>
                <c:pt idx="209">
                  <c:v>100847.66223584057</c:v>
                </c:pt>
                <c:pt idx="210">
                  <c:v>98886.876547746782</c:v>
                </c:pt>
                <c:pt idx="211">
                  <c:v>96892.414858619872</c:v>
                </c:pt>
                <c:pt idx="212">
                  <c:v>94865.298466037406</c:v>
                </c:pt>
                <c:pt idx="213">
                  <c:v>92806.669887848533</c:v>
                </c:pt>
                <c:pt idx="214">
                  <c:v>90717.795279473241</c:v>
                </c:pt>
                <c:pt idx="215">
                  <c:v>88600.066283879205</c:v>
                </c:pt>
                <c:pt idx="216">
                  <c:v>86455.001262138074</c:v>
                </c:pt>
                <c:pt idx="217">
                  <c:v>84284.245854818611</c:v>
                </c:pt>
                <c:pt idx="218">
                  <c:v>82089.572827179014</c:v>
                </c:pt>
                <c:pt idx="219">
                  <c:v>79872.881154569186</c:v>
                </c:pt>
                <c:pt idx="220">
                  <c:v>77636.194308066915</c:v>
                </c:pt>
                <c:pt idx="221">
                  <c:v>75381.657704285855</c:v>
                </c:pt>
                <c:pt idx="222">
                  <c:v>73111.535287397928</c:v>
                </c:pt>
                <c:pt idx="223">
                  <c:v>70828.205215194772</c:v>
                </c:pt>
                <c:pt idx="224">
                  <c:v>68534.154624774877</c:v>
                </c:pt>
                <c:pt idx="225">
                  <c:v>66231.973456411695</c:v>
                </c:pt>
                <c:pt idx="226">
                  <c:v>63924.347316482737</c:v>
                </c:pt>
                <c:pt idx="227">
                  <c:v>61614.049361591053</c:v>
                </c:pt>
                <c:pt idx="228">
                  <c:v>59303.931185829388</c:v>
                </c:pt>
                <c:pt idx="229">
                  <c:v>56996.912691414982</c:v>
                </c:pt>
                <c:pt idx="230">
                  <c:v>54695.970919164312</c:v>
                </c:pt>
                <c:pt idx="231">
                  <c:v>52404.127809344354</c:v>
                </c:pt>
                <c:pt idx="232">
                  <c:v>50124.436855030872</c:v>
                </c:pt>
                <c:pt idx="233">
                  <c:v>47859.968599026201</c:v>
                </c:pt>
                <c:pt idx="234">
                  <c:v>45613.794911694516</c:v>
                </c:pt>
                <c:pt idx="235">
                  <c:v>43388.971970923725</c:v>
                </c:pt>
                <c:pt idx="236">
                  <c:v>41188.521847523327</c:v>
                </c:pt>
                <c:pt idx="237">
                  <c:v>39015.41258112526</c:v>
                </c:pt>
                <c:pt idx="238">
                  <c:v>36872.536615751975</c:v>
                </c:pt>
                <c:pt idx="239">
                  <c:v>34762.687455390675</c:v>
                </c:pt>
                <c:pt idx="240">
                  <c:v>32688.534406408831</c:v>
                </c:pt>
                <c:pt idx="241">
                  <c:v>30652.595309527191</c:v>
                </c:pt>
                <c:pt idx="242">
                  <c:v>28657.20725271921</c:v>
                </c:pt>
                <c:pt idx="243">
                  <c:v>26704.495437114521</c:v>
                </c:pt>
                <c:pt idx="244">
                  <c:v>24796.340705414586</c:v>
                </c:pt>
                <c:pt idx="245">
                  <c:v>22934.346842963118</c:v>
                </c:pt>
                <c:pt idx="246">
                  <c:v>21119.809799083734</c:v>
                </c:pt>
                <c:pt idx="247">
                  <c:v>19353.692730727074</c:v>
                </c:pt>
                <c:pt idx="248">
                  <c:v>17636.613686267767</c:v>
                </c:pt>
                <c:pt idx="249">
                  <c:v>15968.857510401351</c:v>
                </c:pt>
                <c:pt idx="250">
                  <c:v>14350.431170951621</c:v>
                </c:pt>
                <c:pt idx="251">
                  <c:v>12781.193542325174</c:v>
                </c:pt>
                <c:pt idx="252">
                  <c:v>11261.108209567221</c:v>
                </c:pt>
                <c:pt idx="253">
                  <c:v>9790.6917160880585</c:v>
                </c:pt>
                <c:pt idx="254">
                  <c:v>8371.7567754844604</c:v>
                </c:pt>
                <c:pt idx="255">
                  <c:v>7008.5663495356466</c:v>
                </c:pt>
                <c:pt idx="256">
                  <c:v>5709.4803413340578</c:v>
                </c:pt>
                <c:pt idx="257">
                  <c:v>4489.0019153763533</c:v>
                </c:pt>
                <c:pt idx="258">
                  <c:v>3369.6581232008334</c:v>
                </c:pt>
                <c:pt idx="259">
                  <c:v>2382.2290291109139</c:v>
                </c:pt>
                <c:pt idx="260">
                  <c:v>1561.7005148861028</c:v>
                </c:pt>
                <c:pt idx="261">
                  <c:v>936.4034418938337</c:v>
                </c:pt>
                <c:pt idx="262">
                  <c:v>512.02775343492101</c:v>
                </c:pt>
                <c:pt idx="263">
                  <c:v>260.8278661160752</c:v>
                </c:pt>
                <c:pt idx="264">
                  <c:v>128.53803339133611</c:v>
                </c:pt>
                <c:pt idx="265">
                  <c:v>55.084300491940013</c:v>
                </c:pt>
              </c:numCache>
            </c:numRef>
          </c:val>
        </c:ser>
        <c:marker val="1"/>
        <c:axId val="93711744"/>
        <c:axId val="95315840"/>
      </c:lineChart>
      <c:catAx>
        <c:axId val="93711744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Азимут по компасу</a:t>
                </a:r>
              </a:p>
            </c:rich>
          </c:tx>
          <c:layout/>
        </c:title>
        <c:tickLblPos val="nextTo"/>
        <c:spPr>
          <a:ln w="25400">
            <a:solidFill>
              <a:srgbClr val="0000FF"/>
            </a:solidFill>
          </a:ln>
        </c:spPr>
        <c:crossAx val="95315840"/>
        <c:crossesAt val="0"/>
        <c:auto val="1"/>
        <c:lblAlgn val="ctr"/>
        <c:lblOffset val="100"/>
        <c:tickLblSkip val="10"/>
        <c:tickMarkSkip val="10"/>
      </c:catAx>
      <c:valAx>
        <c:axId val="95315840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/>
                  <a:t>Радиация, кДж</a:t>
                </a:r>
              </a:p>
            </c:rich>
          </c:tx>
          <c:layout/>
        </c:title>
        <c:numFmt formatCode="0" sourceLinked="1"/>
        <c:tickLblPos val="nextTo"/>
        <c:spPr>
          <a:ln w="25400">
            <a:solidFill>
              <a:srgbClr val="0000FF"/>
            </a:solidFill>
          </a:ln>
        </c:spPr>
        <c:crossAx val="93711744"/>
        <c:crosses val="autoZero"/>
        <c:crossBetween val="midCat"/>
        <c:majorUnit val="10000"/>
        <c:minorUnit val="500"/>
      </c:valAx>
    </c:plotArea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200"/>
              <a:t>Интегральные кривые солнечных потоков на стены и кровлю здания. Нижний Новгород 15 июня. </a:t>
            </a:r>
            <a:r>
              <a:rPr lang="el-GR" sz="1200">
                <a:latin typeface="Times New Roman"/>
                <a:cs typeface="Times New Roman"/>
              </a:rPr>
              <a:t>α</a:t>
            </a:r>
            <a:r>
              <a:rPr lang="ru-RU" sz="1200">
                <a:latin typeface="Times New Roman"/>
                <a:cs typeface="Times New Roman"/>
              </a:rPr>
              <a:t>=0</a:t>
            </a:r>
            <a:r>
              <a:rPr lang="ru-RU" sz="1200" baseline="30000">
                <a:latin typeface="Times New Roman"/>
                <a:cs typeface="Times New Roman"/>
              </a:rPr>
              <a:t>о</a:t>
            </a:r>
            <a:r>
              <a:rPr lang="ru-RU" sz="1200"/>
              <a:t> </a:t>
            </a:r>
          </a:p>
        </c:rich>
      </c:tx>
    </c:title>
    <c:plotArea>
      <c:layout/>
      <c:lineChart>
        <c:grouping val="standard"/>
        <c:ser>
          <c:idx val="0"/>
          <c:order val="0"/>
          <c:spPr>
            <a:ln>
              <a:solidFill>
                <a:srgbClr val="FF00FF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val>
            <c:numRef>
              <c:f>Потоки!$K$9:$K$274</c:f>
              <c:numCache>
                <c:formatCode>0</c:formatCode>
                <c:ptCount val="266"/>
                <c:pt idx="0">
                  <c:v>577.63461394129899</c:v>
                </c:pt>
                <c:pt idx="1">
                  <c:v>885.80346140322911</c:v>
                </c:pt>
                <c:pt idx="2">
                  <c:v>1380.9566125245874</c:v>
                </c:pt>
                <c:pt idx="3">
                  <c:v>2072.4176506217464</c:v>
                </c:pt>
                <c:pt idx="4">
                  <c:v>2902.6576239215392</c:v>
                </c:pt>
                <c:pt idx="5">
                  <c:v>3782.8208767548313</c:v>
                </c:pt>
                <c:pt idx="6">
                  <c:v>4631.9259811322527</c:v>
                </c:pt>
                <c:pt idx="7">
                  <c:v>5397.0213085675896</c:v>
                </c:pt>
                <c:pt idx="8">
                  <c:v>6053.6615954816916</c:v>
                </c:pt>
                <c:pt idx="9">
                  <c:v>6597.4761305109878</c:v>
                </c:pt>
                <c:pt idx="10">
                  <c:v>7035.148180119606</c:v>
                </c:pt>
                <c:pt idx="11">
                  <c:v>7377.9585335802285</c:v>
                </c:pt>
                <c:pt idx="12">
                  <c:v>7638.0511398464687</c:v>
                </c:pt>
                <c:pt idx="13">
                  <c:v>7826.6307995856114</c:v>
                </c:pt>
                <c:pt idx="14">
                  <c:v>7953.2961642633572</c:v>
                </c:pt>
                <c:pt idx="15">
                  <c:v>8025.9544648037145</c:v>
                </c:pt>
                <c:pt idx="16">
                  <c:v>8050.9922880210333</c:v>
                </c:pt>
                <c:pt idx="17">
                  <c:v>8033.5308091662037</c:v>
                </c:pt>
                <c:pt idx="18">
                  <c:v>7977.6840193096214</c:v>
                </c:pt>
                <c:pt idx="19">
                  <c:v>7886.7865975500627</c:v>
                </c:pt>
                <c:pt idx="20">
                  <c:v>7763.5818311020321</c:v>
                </c:pt>
                <c:pt idx="21">
                  <c:v>7610.3706642195275</c:v>
                </c:pt>
                <c:pt idx="22">
                  <c:v>7429.1270341675126</c:v>
                </c:pt>
                <c:pt idx="23">
                  <c:v>7221.5856100194833</c:v>
                </c:pt>
                <c:pt idx="24">
                  <c:v>6989.3076687835319</c:v>
                </c:pt>
                <c:pt idx="25">
                  <c:v>6733.7299906056605</c:v>
                </c:pt>
                <c:pt idx="26">
                  <c:v>6456.2007267739918</c:v>
                </c:pt>
                <c:pt idx="27">
                  <c:v>6158.0053532094907</c:v>
                </c:pt>
                <c:pt idx="28">
                  <c:v>5840.385119371881</c:v>
                </c:pt>
                <c:pt idx="29">
                  <c:v>5504.5498401913046</c:v>
                </c:pt>
                <c:pt idx="30">
                  <c:v>5151.6864398479702</c:v>
                </c:pt>
                <c:pt idx="31">
                  <c:v>4782.9643189490644</c:v>
                </c:pt>
                <c:pt idx="32">
                  <c:v>4399.5383597164082</c:v>
                </c:pt>
                <c:pt idx="33">
                  <c:v>4002.5501890444211</c:v>
                </c:pt>
                <c:pt idx="34">
                  <c:v>3593.1281720094116</c:v>
                </c:pt>
                <c:pt idx="35">
                  <c:v>3172.3864970707104</c:v>
                </c:pt>
                <c:pt idx="36">
                  <c:v>2741.4236299263839</c:v>
                </c:pt>
                <c:pt idx="37">
                  <c:v>2301.3203490277615</c:v>
                </c:pt>
                <c:pt idx="38">
                  <c:v>1853.1375270283386</c:v>
                </c:pt>
                <c:pt idx="39">
                  <c:v>1397.9137851208654</c:v>
                </c:pt>
                <c:pt idx="40">
                  <c:v>936.66311844427389</c:v>
                </c:pt>
                <c:pt idx="41">
                  <c:v>470.37256837848497</c:v>
                </c:pt>
                <c:pt idx="42">
                  <c:v>1.8835882885759627E-12</c:v>
                </c:pt>
                <c:pt idx="43">
                  <c:v>473.52797094499465</c:v>
                </c:pt>
                <c:pt idx="44">
                  <c:v>949.31786835933985</c:v>
                </c:pt>
                <c:pt idx="45">
                  <c:v>1426.511039286077</c:v>
                </c:pt>
                <c:pt idx="46">
                  <c:v>1904.2851139093198</c:v>
                </c:pt>
                <c:pt idx="47">
                  <c:v>2381.8552315997049</c:v>
                </c:pt>
                <c:pt idx="48">
                  <c:v>2858.4750277384146</c:v>
                </c:pt>
                <c:pt idx="49">
                  <c:v>3333.4373804398347</c:v>
                </c:pt>
                <c:pt idx="50">
                  <c:v>3806.0749200093455</c:v>
                </c:pt>
                <c:pt idx="51">
                  <c:v>4275.7603071153571</c:v>
                </c:pt>
                <c:pt idx="52">
                  <c:v>4741.9062882948074</c:v>
                </c:pt>
                <c:pt idx="53">
                  <c:v>5203.9655396141125</c:v>
                </c:pt>
                <c:pt idx="54">
                  <c:v>5661.430311097809</c:v>
                </c:pt>
                <c:pt idx="55">
                  <c:v>6113.831885964707</c:v>
                </c:pt>
                <c:pt idx="56">
                  <c:v>6560.739869796972</c:v>
                </c:pt>
                <c:pt idx="57">
                  <c:v>7001.76132553344</c:v>
                </c:pt>
                <c:pt idx="58">
                  <c:v>7436.5397706610884</c:v>
                </c:pt>
                <c:pt idx="59">
                  <c:v>7864.754053190286</c:v>
                </c:pt>
                <c:pt idx="60">
                  <c:v>8286.1171229721804</c:v>
                </c:pt>
                <c:pt idx="61">
                  <c:v>8700.3747146723545</c:v>
                </c:pt>
                <c:pt idx="62">
                  <c:v>9107.3039582848487</c:v>
                </c:pt>
                <c:pt idx="63">
                  <c:v>9506.7119324693704</c:v>
                </c:pt>
                <c:pt idx="64">
                  <c:v>9898.4341752651872</c:v>
                </c:pt>
                <c:pt idx="65">
                  <c:v>10282.333165881464</c:v>
                </c:pt>
                <c:pt idx="66">
                  <c:v>10658.296790334651</c:v>
                </c:pt>
                <c:pt idx="67">
                  <c:v>11026.23680269945</c:v>
                </c:pt>
                <c:pt idx="68">
                  <c:v>11386.087292700662</c:v>
                </c:pt>
                <c:pt idx="69">
                  <c:v>11737.803169305556</c:v>
                </c:pt>
                <c:pt idx="70">
                  <c:v>12081.358668911553</c:v>
                </c:pt>
                <c:pt idx="71">
                  <c:v>12416.745895662447</c:v>
                </c:pt>
                <c:pt idx="72">
                  <c:v>12743.973400400995</c:v>
                </c:pt>
                <c:pt idx="73">
                  <c:v>13063.064803765998</c:v>
                </c:pt>
                <c:pt idx="74">
                  <c:v>13374.057468003431</c:v>
                </c:pt>
                <c:pt idx="75">
                  <c:v>13677.001221164086</c:v>
                </c:pt>
                <c:pt idx="76">
                  <c:v>13971.957136531735</c:v>
                </c:pt>
                <c:pt idx="77">
                  <c:v>14258.99636936481</c:v>
                </c:pt>
                <c:pt idx="78">
                  <c:v>14538.199052325639</c:v>
                </c:pt>
                <c:pt idx="79">
                  <c:v>14809.653250350402</c:v>
                </c:pt>
                <c:pt idx="80">
                  <c:v>15073.453975140827</c:v>
                </c:pt>
                <c:pt idx="81">
                  <c:v>15329.702258967367</c:v>
                </c:pt>
                <c:pt idx="82">
                  <c:v>15578.504287032321</c:v>
                </c:pt>
                <c:pt idx="83">
                  <c:v>15819.970587275946</c:v>
                </c:pt>
                <c:pt idx="84">
                  <c:v>16054.215276182378</c:v>
                </c:pt>
                <c:pt idx="85">
                  <c:v>16281.355358888706</c:v>
                </c:pt>
                <c:pt idx="86">
                  <c:v>16501.510081684763</c:v>
                </c:pt>
                <c:pt idx="87">
                  <c:v>16714.800334816176</c:v>
                </c:pt>
                <c:pt idx="88">
                  <c:v>16921.348103387423</c:v>
                </c:pt>
                <c:pt idx="89">
                  <c:v>17121.275964062261</c:v>
                </c:pt>
                <c:pt idx="90">
                  <c:v>17314.706625203438</c:v>
                </c:pt>
                <c:pt idx="91">
                  <c:v>17501.762508070417</c:v>
                </c:pt>
                <c:pt idx="92">
                  <c:v>17682.565366677027</c:v>
                </c:pt>
                <c:pt idx="93">
                  <c:v>17857.235943941647</c:v>
                </c:pt>
                <c:pt idx="94">
                  <c:v>18025.893661788479</c:v>
                </c:pt>
                <c:pt idx="95">
                  <c:v>18188.656342916795</c:v>
                </c:pt>
                <c:pt idx="96">
                  <c:v>18345.639962007266</c:v>
                </c:pt>
                <c:pt idx="97">
                  <c:v>18496.958424221666</c:v>
                </c:pt>
                <c:pt idx="98">
                  <c:v>18642.723368921317</c:v>
                </c:pt>
                <c:pt idx="99">
                  <c:v>18783.043996620709</c:v>
                </c:pt>
                <c:pt idx="100">
                  <c:v>18918.026917288076</c:v>
                </c:pt>
                <c:pt idx="101">
                  <c:v>19047.776018186476</c:v>
                </c:pt>
                <c:pt idx="102">
                  <c:v>19172.392349557551</c:v>
                </c:pt>
                <c:pt idx="103">
                  <c:v>19291.974026536882</c:v>
                </c:pt>
                <c:pt idx="104">
                  <c:v>19406.616145781987</c:v>
                </c:pt>
                <c:pt idx="105">
                  <c:v>19516.410715395741</c:v>
                </c:pt>
                <c:pt idx="106">
                  <c:v>19621.446596807946</c:v>
                </c:pt>
                <c:pt idx="107">
                  <c:v>19721.809457379208</c:v>
                </c:pt>
                <c:pt idx="108">
                  <c:v>19817.581732557461</c:v>
                </c:pt>
                <c:pt idx="109">
                  <c:v>19908.842596520713</c:v>
                </c:pt>
                <c:pt idx="110">
                  <c:v>19995.667940298845</c:v>
                </c:pt>
                <c:pt idx="111">
                  <c:v>20078.130356452981</c:v>
                </c:pt>
                <c:pt idx="112">
                  <c:v>20156.299129462008</c:v>
                </c:pt>
                <c:pt idx="113">
                  <c:v>20230.240231020769</c:v>
                </c:pt>
                <c:pt idx="114">
                  <c:v>20300.016319535283</c:v>
                </c:pt>
                <c:pt idx="115">
                  <c:v>20365.686743144441</c:v>
                </c:pt>
                <c:pt idx="116">
                  <c:v>20427.307545661941</c:v>
                </c:pt>
                <c:pt idx="117">
                  <c:v>20484.931474883422</c:v>
                </c:pt>
                <c:pt idx="118">
                  <c:v>20538.607992752608</c:v>
                </c:pt>
                <c:pt idx="119">
                  <c:v>20588.383286919227</c:v>
                </c:pt>
                <c:pt idx="120">
                  <c:v>20634.300283282384</c:v>
                </c:pt>
                <c:pt idx="121">
                  <c:v>20676.398659130293</c:v>
                </c:pt>
                <c:pt idx="122">
                  <c:v>20714.71485654264</c:v>
                </c:pt>
                <c:pt idx="123">
                  <c:v>20749.2820957474</c:v>
                </c:pt>
                <c:pt idx="124">
                  <c:v>20780.130388161357</c:v>
                </c:pt>
                <c:pt idx="125">
                  <c:v>20807.286548871019</c:v>
                </c:pt>
                <c:pt idx="126">
                  <c:v>20830.774208340263</c:v>
                </c:pt>
                <c:pt idx="127">
                  <c:v>20850.613823160347</c:v>
                </c:pt>
                <c:pt idx="128">
                  <c:v>20866.82268567507</c:v>
                </c:pt>
                <c:pt idx="129">
                  <c:v>20879.414932359621</c:v>
                </c:pt>
                <c:pt idx="130">
                  <c:v>20888.40155081376</c:v>
                </c:pt>
                <c:pt idx="131">
                  <c:v>20893.79038531032</c:v>
                </c:pt>
                <c:pt idx="132">
                  <c:v>20895.586140794327</c:v>
                </c:pt>
                <c:pt idx="133">
                  <c:v>20893.79038531032</c:v>
                </c:pt>
                <c:pt idx="134">
                  <c:v>20888.40155081376</c:v>
                </c:pt>
                <c:pt idx="135">
                  <c:v>20879.414932359621</c:v>
                </c:pt>
                <c:pt idx="136">
                  <c:v>20866.82268567507</c:v>
                </c:pt>
                <c:pt idx="137">
                  <c:v>20850.613823160347</c:v>
                </c:pt>
                <c:pt idx="138">
                  <c:v>20830.774208340263</c:v>
                </c:pt>
                <c:pt idx="139">
                  <c:v>20807.286548871019</c:v>
                </c:pt>
                <c:pt idx="140">
                  <c:v>20780.130388161357</c:v>
                </c:pt>
                <c:pt idx="141">
                  <c:v>20749.2820957474</c:v>
                </c:pt>
                <c:pt idx="142">
                  <c:v>20714.71485654264</c:v>
                </c:pt>
                <c:pt idx="143">
                  <c:v>20676.398659130293</c:v>
                </c:pt>
                <c:pt idx="144">
                  <c:v>20634.300283282384</c:v>
                </c:pt>
                <c:pt idx="145">
                  <c:v>20588.383286919227</c:v>
                </c:pt>
                <c:pt idx="146">
                  <c:v>20538.607992752608</c:v>
                </c:pt>
                <c:pt idx="147">
                  <c:v>20484.931474883422</c:v>
                </c:pt>
                <c:pt idx="148">
                  <c:v>20427.307545661941</c:v>
                </c:pt>
                <c:pt idx="149">
                  <c:v>20365.686743144441</c:v>
                </c:pt>
                <c:pt idx="150">
                  <c:v>20300.016319535283</c:v>
                </c:pt>
                <c:pt idx="151">
                  <c:v>20230.240231020769</c:v>
                </c:pt>
                <c:pt idx="152">
                  <c:v>20156.299129462008</c:v>
                </c:pt>
                <c:pt idx="153">
                  <c:v>20078.130356452981</c:v>
                </c:pt>
                <c:pt idx="154">
                  <c:v>19995.667940298845</c:v>
                </c:pt>
                <c:pt idx="155">
                  <c:v>19908.842596520713</c:v>
                </c:pt>
                <c:pt idx="156">
                  <c:v>19817.581732557461</c:v>
                </c:pt>
                <c:pt idx="157">
                  <c:v>19721.809457379208</c:v>
                </c:pt>
                <c:pt idx="158">
                  <c:v>19621.446596807946</c:v>
                </c:pt>
                <c:pt idx="159">
                  <c:v>19516.410715395759</c:v>
                </c:pt>
                <c:pt idx="160">
                  <c:v>19406.616145781987</c:v>
                </c:pt>
                <c:pt idx="161">
                  <c:v>19291.974026536882</c:v>
                </c:pt>
                <c:pt idx="162">
                  <c:v>19172.392349557536</c:v>
                </c:pt>
                <c:pt idx="163">
                  <c:v>19047.776018186476</c:v>
                </c:pt>
                <c:pt idx="164">
                  <c:v>18918.026917288076</c:v>
                </c:pt>
                <c:pt idx="165">
                  <c:v>18783.043996620709</c:v>
                </c:pt>
                <c:pt idx="166">
                  <c:v>18642.723368921332</c:v>
                </c:pt>
                <c:pt idx="167">
                  <c:v>18496.958424221677</c:v>
                </c:pt>
                <c:pt idx="168">
                  <c:v>18345.639962007266</c:v>
                </c:pt>
                <c:pt idx="169">
                  <c:v>18188.656342916809</c:v>
                </c:pt>
                <c:pt idx="170">
                  <c:v>18025.893661788479</c:v>
                </c:pt>
                <c:pt idx="171">
                  <c:v>17857.235943941647</c:v>
                </c:pt>
                <c:pt idx="172">
                  <c:v>17682.565366677027</c:v>
                </c:pt>
                <c:pt idx="173">
                  <c:v>17501.762508070417</c:v>
                </c:pt>
                <c:pt idx="174">
                  <c:v>17314.706625203449</c:v>
                </c:pt>
                <c:pt idx="175">
                  <c:v>17121.275964062261</c:v>
                </c:pt>
                <c:pt idx="176">
                  <c:v>16921.348103387423</c:v>
                </c:pt>
                <c:pt idx="177">
                  <c:v>16714.800334816176</c:v>
                </c:pt>
                <c:pt idx="178">
                  <c:v>16501.510081684773</c:v>
                </c:pt>
                <c:pt idx="179">
                  <c:v>16281.355358888724</c:v>
                </c:pt>
                <c:pt idx="180">
                  <c:v>16054.215276182396</c:v>
                </c:pt>
                <c:pt idx="181">
                  <c:v>15819.970587275964</c:v>
                </c:pt>
                <c:pt idx="182">
                  <c:v>15578.504287032321</c:v>
                </c:pt>
                <c:pt idx="183">
                  <c:v>15329.702258967367</c:v>
                </c:pt>
                <c:pt idx="184">
                  <c:v>15073.453975140812</c:v>
                </c:pt>
                <c:pt idx="185">
                  <c:v>14809.653250350402</c:v>
                </c:pt>
                <c:pt idx="186">
                  <c:v>14538.199052325639</c:v>
                </c:pt>
                <c:pt idx="187">
                  <c:v>14258.99636936483</c:v>
                </c:pt>
                <c:pt idx="188">
                  <c:v>13971.957136531748</c:v>
                </c:pt>
                <c:pt idx="189">
                  <c:v>13677.001221164086</c:v>
                </c:pt>
                <c:pt idx="190">
                  <c:v>13374.057468003431</c:v>
                </c:pt>
                <c:pt idx="191">
                  <c:v>13063.064803766021</c:v>
                </c:pt>
                <c:pt idx="192">
                  <c:v>12743.973400400999</c:v>
                </c:pt>
                <c:pt idx="193">
                  <c:v>12416.745895662447</c:v>
                </c:pt>
                <c:pt idx="194">
                  <c:v>12081.358668911562</c:v>
                </c:pt>
                <c:pt idx="195">
                  <c:v>11737.803169305564</c:v>
                </c:pt>
                <c:pt idx="196">
                  <c:v>11386.087292700662</c:v>
                </c:pt>
                <c:pt idx="197">
                  <c:v>11026.23680269947</c:v>
                </c:pt>
                <c:pt idx="198">
                  <c:v>10658.29679033466</c:v>
                </c:pt>
                <c:pt idx="199">
                  <c:v>10282.333165881464</c:v>
                </c:pt>
                <c:pt idx="200">
                  <c:v>9898.4341752651999</c:v>
                </c:pt>
                <c:pt idx="201">
                  <c:v>9506.7119324693849</c:v>
                </c:pt>
                <c:pt idx="202">
                  <c:v>9107.3039582848651</c:v>
                </c:pt>
                <c:pt idx="203">
                  <c:v>8700.3747146723545</c:v>
                </c:pt>
                <c:pt idx="204">
                  <c:v>8286.1171229721804</c:v>
                </c:pt>
                <c:pt idx="205">
                  <c:v>7864.754053190286</c:v>
                </c:pt>
                <c:pt idx="206">
                  <c:v>7436.5397706610811</c:v>
                </c:pt>
                <c:pt idx="207">
                  <c:v>7001.76132553344</c:v>
                </c:pt>
                <c:pt idx="208">
                  <c:v>6560.739869796972</c:v>
                </c:pt>
                <c:pt idx="209">
                  <c:v>6113.8318859647279</c:v>
                </c:pt>
                <c:pt idx="210">
                  <c:v>5661.4303110978308</c:v>
                </c:pt>
                <c:pt idx="211">
                  <c:v>5203.965539614127</c:v>
                </c:pt>
                <c:pt idx="212">
                  <c:v>4741.9062882948074</c:v>
                </c:pt>
                <c:pt idx="213">
                  <c:v>4275.7603071153571</c:v>
                </c:pt>
                <c:pt idx="214">
                  <c:v>3806.0749200093387</c:v>
                </c:pt>
                <c:pt idx="215">
                  <c:v>3333.4373804398347</c:v>
                </c:pt>
                <c:pt idx="216">
                  <c:v>2858.4750277384146</c:v>
                </c:pt>
                <c:pt idx="217">
                  <c:v>2381.8552315997049</c:v>
                </c:pt>
                <c:pt idx="218">
                  <c:v>1904.2851139093198</c:v>
                </c:pt>
                <c:pt idx="219">
                  <c:v>1426.5110392861125</c:v>
                </c:pt>
                <c:pt idx="220">
                  <c:v>949.31786835936771</c:v>
                </c:pt>
                <c:pt idx="221">
                  <c:v>473.52797094499465</c:v>
                </c:pt>
                <c:pt idx="222">
                  <c:v>1.1771593357454381E-11</c:v>
                </c:pt>
                <c:pt idx="223">
                  <c:v>470.3725683784715</c:v>
                </c:pt>
                <c:pt idx="224">
                  <c:v>936.66311844427389</c:v>
                </c:pt>
                <c:pt idx="225">
                  <c:v>1397.9137851208654</c:v>
                </c:pt>
                <c:pt idx="226">
                  <c:v>1853.1375270283193</c:v>
                </c:pt>
                <c:pt idx="227">
                  <c:v>2301.3203490277556</c:v>
                </c:pt>
                <c:pt idx="228">
                  <c:v>2741.4236299263766</c:v>
                </c:pt>
                <c:pt idx="229">
                  <c:v>3172.3864970707173</c:v>
                </c:pt>
                <c:pt idx="230">
                  <c:v>3593.1281720093989</c:v>
                </c:pt>
                <c:pt idx="231">
                  <c:v>4002.5501890444143</c:v>
                </c:pt>
                <c:pt idx="232">
                  <c:v>4399.5383597163964</c:v>
                </c:pt>
                <c:pt idx="233">
                  <c:v>4782.9643189490453</c:v>
                </c:pt>
                <c:pt idx="234">
                  <c:v>5151.6864398479584</c:v>
                </c:pt>
                <c:pt idx="235">
                  <c:v>5504.5498401913046</c:v>
                </c:pt>
                <c:pt idx="236">
                  <c:v>5840.385119371871</c:v>
                </c:pt>
                <c:pt idx="237">
                  <c:v>6158.0053532094962</c:v>
                </c:pt>
                <c:pt idx="238">
                  <c:v>6456.2007267739973</c:v>
                </c:pt>
                <c:pt idx="239">
                  <c:v>6733.7299906056605</c:v>
                </c:pt>
                <c:pt idx="240">
                  <c:v>6989.307668783521</c:v>
                </c:pt>
                <c:pt idx="241">
                  <c:v>7221.5856100194696</c:v>
                </c:pt>
                <c:pt idx="242">
                  <c:v>7429.127034167499</c:v>
                </c:pt>
                <c:pt idx="243">
                  <c:v>7610.3706642195084</c:v>
                </c:pt>
                <c:pt idx="244">
                  <c:v>7763.5818311020321</c:v>
                </c:pt>
                <c:pt idx="245">
                  <c:v>7886.7865975500526</c:v>
                </c:pt>
                <c:pt idx="246">
                  <c:v>7977.6840193096214</c:v>
                </c:pt>
                <c:pt idx="247">
                  <c:v>8033.5308091662037</c:v>
                </c:pt>
                <c:pt idx="248">
                  <c:v>8050.9922880210333</c:v>
                </c:pt>
                <c:pt idx="249">
                  <c:v>8025.9544648037145</c:v>
                </c:pt>
                <c:pt idx="250">
                  <c:v>7953.29616426335</c:v>
                </c:pt>
                <c:pt idx="251">
                  <c:v>7826.6307995856014</c:v>
                </c:pt>
                <c:pt idx="252">
                  <c:v>7638.0511398464687</c:v>
                </c:pt>
                <c:pt idx="253">
                  <c:v>7377.9585335802249</c:v>
                </c:pt>
                <c:pt idx="254">
                  <c:v>7035.1481801195996</c:v>
                </c:pt>
                <c:pt idx="255">
                  <c:v>6597.4761305109823</c:v>
                </c:pt>
                <c:pt idx="256">
                  <c:v>6053.6615954816862</c:v>
                </c:pt>
                <c:pt idx="257">
                  <c:v>5397.0213085675896</c:v>
                </c:pt>
                <c:pt idx="258">
                  <c:v>4631.9259811322518</c:v>
                </c:pt>
                <c:pt idx="259">
                  <c:v>3782.8208767548285</c:v>
                </c:pt>
                <c:pt idx="260">
                  <c:v>2902.657623921541</c:v>
                </c:pt>
                <c:pt idx="261">
                  <c:v>2072.4176506217464</c:v>
                </c:pt>
                <c:pt idx="262">
                  <c:v>1380.9566125245872</c:v>
                </c:pt>
                <c:pt idx="263">
                  <c:v>885.80346140322865</c:v>
                </c:pt>
                <c:pt idx="264">
                  <c:v>577.63461394129854</c:v>
                </c:pt>
                <c:pt idx="265">
                  <c:v>356.11714324429335</c:v>
                </c:pt>
              </c:numCache>
            </c:numRef>
          </c:val>
        </c:ser>
        <c:ser>
          <c:idx val="1"/>
          <c:order val="1"/>
          <c:spPr>
            <a:ln>
              <a:solidFill>
                <a:srgbClr val="C00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val>
            <c:numRef>
              <c:f>Потоки!$L$9:$L$274</c:f>
              <c:numCache>
                <c:formatCode>0</c:formatCode>
                <c:ptCount val="266"/>
                <c:pt idx="0">
                  <c:v>4009.5514452608491</c:v>
                </c:pt>
                <c:pt idx="1">
                  <c:v>6368.7519812830606</c:v>
                </c:pt>
                <c:pt idx="2">
                  <c:v>10286.000026205667</c:v>
                </c:pt>
                <c:pt idx="3">
                  <c:v>15995.141649411529</c:v>
                </c:pt>
                <c:pt idx="4">
                  <c:v>23220.202105373872</c:v>
                </c:pt>
                <c:pt idx="5">
                  <c:v>31374.830347594234</c:v>
                </c:pt>
                <c:pt idx="6">
                  <c:v>39845.61985869459</c:v>
                </c:pt>
                <c:pt idx="7">
                  <c:v>48173.407651097012</c:v>
                </c:pt>
                <c:pt idx="8">
                  <c:v>56093.264987785748</c:v>
                </c:pt>
                <c:pt idx="9">
                  <c:v>63495.139643605464</c:v>
                </c:pt>
                <c:pt idx="10">
                  <c:v>70366.190934785671</c:v>
                </c:pt>
                <c:pt idx="11">
                  <c:v>76743.656306690507</c:v>
                </c:pt>
                <c:pt idx="12">
                  <c:v>82684.329031396628</c:v>
                </c:pt>
                <c:pt idx="13">
                  <c:v>88247.5982833163</c:v>
                </c:pt>
                <c:pt idx="14">
                  <c:v>93487.341142922232</c:v>
                </c:pt>
                <c:pt idx="15">
                  <c:v>98448.890933310875</c:v>
                </c:pt>
                <c:pt idx="16">
                  <c:v>103168.62760409256</c:v>
                </c:pt>
                <c:pt idx="17">
                  <c:v>107674.76510239799</c:v>
                </c:pt>
                <c:pt idx="18">
                  <c:v>111988.57298723367</c:v>
                </c:pt>
                <c:pt idx="19">
                  <c:v>116125.65540365854</c:v>
                </c:pt>
                <c:pt idx="20">
                  <c:v>120097.12078488911</c:v>
                </c:pt>
                <c:pt idx="21">
                  <c:v>123910.58372265498</c:v>
                </c:pt>
                <c:pt idx="22">
                  <c:v>127570.99232896947</c:v>
                </c:pt>
                <c:pt idx="23">
                  <c:v>131081.29676678605</c:v>
                </c:pt>
                <c:pt idx="24">
                  <c:v>134442.98217792378</c:v>
                </c:pt>
                <c:pt idx="25">
                  <c:v>137656.48982461079</c:v>
                </c:pt>
                <c:pt idx="26">
                  <c:v>140721.54791804869</c:v>
                </c:pt>
                <c:pt idx="27">
                  <c:v>143637.43032161839</c:v>
                </c:pt>
                <c:pt idx="28">
                  <c:v>146403.15800801999</c:v>
                </c:pt>
                <c:pt idx="29">
                  <c:v>149017.65519739588</c:v>
                </c:pt>
                <c:pt idx="30">
                  <c:v>151479.86962187881</c:v>
                </c:pt>
                <c:pt idx="31">
                  <c:v>153788.86434557551</c:v>
                </c:pt>
                <c:pt idx="32">
                  <c:v>155943.88696356479</c:v>
                </c:pt>
                <c:pt idx="33">
                  <c:v>157944.42074151305</c:v>
                </c:pt>
                <c:pt idx="34">
                  <c:v>159790.22127350865</c:v>
                </c:pt>
                <c:pt idx="35">
                  <c:v>161481.34147232911</c:v>
                </c:pt>
                <c:pt idx="36">
                  <c:v>163018.14711585912</c:v>
                </c:pt>
                <c:pt idx="37">
                  <c:v>164401.32471747679</c:v>
                </c:pt>
                <c:pt idx="38">
                  <c:v>165631.88313637825</c:v>
                </c:pt>
                <c:pt idx="39">
                  <c:v>166711.15007219047</c:v>
                </c:pt>
                <c:pt idx="40">
                  <c:v>167640.76437834644</c:v>
                </c:pt>
                <c:pt idx="41">
                  <c:v>168422.66496603066</c:v>
                </c:pt>
                <c:pt idx="42">
                  <c:v>169059.07694403062</c:v>
                </c:pt>
                <c:pt idx="43">
                  <c:v>169552.49554081162</c:v>
                </c:pt>
                <c:pt idx="44">
                  <c:v>169905.66827709923</c:v>
                </c:pt>
                <c:pt idx="45">
                  <c:v>170121.57579481989</c:v>
                </c:pt>
                <c:pt idx="46">
                  <c:v>170203.41169776113</c:v>
                </c:pt>
                <c:pt idx="47">
                  <c:v>170154.56171744</c:v>
                </c:pt>
                <c:pt idx="48">
                  <c:v>169978.5824824833</c:v>
                </c:pt>
                <c:pt idx="49">
                  <c:v>169679.18013913886</c:v>
                </c:pt>
                <c:pt idx="50">
                  <c:v>169260.18904350276</c:v>
                </c:pt>
                <c:pt idx="51">
                  <c:v>168725.55072148121</c:v>
                </c:pt>
                <c:pt idx="52">
                  <c:v>168079.29326960773</c:v>
                </c:pt>
                <c:pt idx="53">
                  <c:v>167325.51134870548</c:v>
                </c:pt>
                <c:pt idx="54">
                  <c:v>166468.34690190482</c:v>
                </c:pt>
                <c:pt idx="55">
                  <c:v>165511.97070928372</c:v>
                </c:pt>
                <c:pt idx="56">
                  <c:v>164460.56487293835</c:v>
                </c:pt>
                <c:pt idx="57">
                  <c:v>163318.30630851013</c:v>
                </c:pt>
                <c:pt idx="58">
                  <c:v>162089.35130250541</c:v>
                </c:pt>
                <c:pt idx="59">
                  <c:v>160777.82117881998</c:v>
                </c:pt>
                <c:pt idx="60">
                  <c:v>159387.7891029841</c:v>
                </c:pt>
                <c:pt idx="61">
                  <c:v>157923.26803879483</c:v>
                </c:pt>
                <c:pt idx="62">
                  <c:v>156388.19985935831</c:v>
                </c:pt>
                <c:pt idx="63">
                  <c:v>154786.44560293783</c:v>
                </c:pt>
                <c:pt idx="64">
                  <c:v>153121.77685378419</c:v>
                </c:pt>
                <c:pt idx="65">
                  <c:v>151397.8682189369</c:v>
                </c:pt>
                <c:pt idx="66">
                  <c:v>149618.29086423077</c:v>
                </c:pt>
                <c:pt idx="67">
                  <c:v>147786.50706603867</c:v>
                </c:pt>
                <c:pt idx="68">
                  <c:v>145905.8657298836</c:v>
                </c:pt>
                <c:pt idx="69">
                  <c:v>143979.59882269215</c:v>
                </c:pt>
                <c:pt idx="70">
                  <c:v>142010.8186622707</c:v>
                </c:pt>
                <c:pt idx="71">
                  <c:v>140002.51600528444</c:v>
                </c:pt>
                <c:pt idx="72">
                  <c:v>137957.5588737553</c:v>
                </c:pt>
                <c:pt idx="73">
                  <c:v>135878.69205951854</c:v>
                </c:pt>
                <c:pt idx="74">
                  <c:v>133768.53724640765</c:v>
                </c:pt>
                <c:pt idx="75">
                  <c:v>131629.59369074902</c:v>
                </c:pt>
                <c:pt idx="76">
                  <c:v>129464.23940221866</c:v>
                </c:pt>
                <c:pt idx="77">
                  <c:v>127274.7327690714</c:v>
                </c:pt>
                <c:pt idx="78">
                  <c:v>125063.21457395103</c:v>
                </c:pt>
                <c:pt idx="79">
                  <c:v>122831.71034919615</c:v>
                </c:pt>
                <c:pt idx="80">
                  <c:v>120582.13302330629</c:v>
                </c:pt>
                <c:pt idx="81">
                  <c:v>118316.28581329851</c:v>
                </c:pt>
                <c:pt idx="82">
                  <c:v>116035.86532071923</c:v>
                </c:pt>
                <c:pt idx="83">
                  <c:v>113742.46479229907</c:v>
                </c:pt>
                <c:pt idx="84">
                  <c:v>111437.57750931356</c:v>
                </c:pt>
                <c:pt idx="85">
                  <c:v>109122.60027290591</c:v>
                </c:pt>
                <c:pt idx="86">
                  <c:v>106798.83695565804</c:v>
                </c:pt>
                <c:pt idx="87">
                  <c:v>104467.50209260112</c:v>
                </c:pt>
                <c:pt idx="88">
                  <c:v>102129.7244877763</c:v>
                </c:pt>
                <c:pt idx="89">
                  <c:v>99786.55081508882</c:v>
                </c:pt>
                <c:pt idx="90">
                  <c:v>97438.949194773697</c:v>
                </c:pt>
                <c:pt idx="91">
                  <c:v>95087.812729218</c:v>
                </c:pt>
                <c:pt idx="92">
                  <c:v>92733.96298404281</c:v>
                </c:pt>
                <c:pt idx="93">
                  <c:v>90378.153402499564</c:v>
                </c:pt>
                <c:pt idx="94">
                  <c:v>88021.072643086794</c:v>
                </c:pt>
                <c:pt idx="95">
                  <c:v>85663.347832080195</c:v>
                </c:pt>
                <c:pt idx="96">
                  <c:v>83305.547724205797</c:v>
                </c:pt>
                <c:pt idx="97">
                  <c:v>80948.185766197596</c:v>
                </c:pt>
                <c:pt idx="98">
                  <c:v>78591.723059217373</c:v>
                </c:pt>
                <c:pt idx="99">
                  <c:v>76236.571217302539</c:v>
                </c:pt>
                <c:pt idx="100">
                  <c:v>73883.095120056372</c:v>
                </c:pt>
                <c:pt idx="101">
                  <c:v>71531.615558661579</c:v>
                </c:pt>
                <c:pt idx="102">
                  <c:v>69182.411775163564</c:v>
                </c:pt>
                <c:pt idx="103">
                  <c:v>66835.723895632007</c:v>
                </c:pt>
                <c:pt idx="104">
                  <c:v>64491.755258413963</c:v>
                </c:pt>
                <c:pt idx="105">
                  <c:v>62150.674639249395</c:v>
                </c:pt>
                <c:pt idx="106">
                  <c:v>59812.61837542471</c:v>
                </c:pt>
                <c:pt idx="107">
                  <c:v>57477.692391560064</c:v>
                </c:pt>
                <c:pt idx="108">
                  <c:v>55145.974129881426</c:v>
                </c:pt>
                <c:pt idx="109">
                  <c:v>52817.514388150506</c:v>
                </c:pt>
                <c:pt idx="110">
                  <c:v>50492.339068574998</c:v>
                </c:pt>
                <c:pt idx="111">
                  <c:v>48170.450841219528</c:v>
                </c:pt>
                <c:pt idx="112">
                  <c:v>45851.830725562104</c:v>
                </c:pt>
                <c:pt idx="113">
                  <c:v>43536.439593899733</c:v>
                </c:pt>
                <c:pt idx="114">
                  <c:v>41224.219600415308</c:v>
                </c:pt>
                <c:pt idx="115">
                  <c:v>38915.095539719769</c:v>
                </c:pt>
                <c:pt idx="116">
                  <c:v>36608.976138716556</c:v>
                </c:pt>
                <c:pt idx="117">
                  <c:v>34305.755285636915</c:v>
                </c:pt>
                <c:pt idx="118">
                  <c:v>32005.313200074976</c:v>
                </c:pt>
                <c:pt idx="119">
                  <c:v>29707.517547817581</c:v>
                </c:pt>
                <c:pt idx="120">
                  <c:v>27412.224504257963</c:v>
                </c:pt>
                <c:pt idx="121">
                  <c:v>25119.279770102872</c:v>
                </c:pt>
                <c:pt idx="122">
                  <c:v>22828.519543068465</c:v>
                </c:pt>
                <c:pt idx="123">
                  <c:v>20539.771449192976</c:v>
                </c:pt>
                <c:pt idx="124">
                  <c:v>18252.855437354581</c:v>
                </c:pt>
                <c:pt idx="125">
                  <c:v>15967.584640525281</c:v>
                </c:pt>
                <c:pt idx="126">
                  <c:v>13683.766207247409</c:v>
                </c:pt>
                <c:pt idx="127">
                  <c:v>11401.202106771718</c:v>
                </c:pt>
                <c:pt idx="128">
                  <c:v>9119.6899112486935</c:v>
                </c:pt>
                <c:pt idx="129">
                  <c:v>6839.0235583383565</c:v>
                </c:pt>
                <c:pt idx="130">
                  <c:v>4558.9940975439322</c:v>
                </c:pt>
                <c:pt idx="131">
                  <c:v>2279.3904235759351</c:v>
                </c:pt>
                <c:pt idx="132">
                  <c:v>1.4686095214341106E-11</c:v>
                </c:pt>
                <c:pt idx="133">
                  <c:v>2279.3904235759592</c:v>
                </c:pt>
                <c:pt idx="134">
                  <c:v>4558.9940975439567</c:v>
                </c:pt>
                <c:pt idx="135">
                  <c:v>6839.0235583383292</c:v>
                </c:pt>
                <c:pt idx="136">
                  <c:v>9119.6899112486099</c:v>
                </c:pt>
                <c:pt idx="137">
                  <c:v>11401.202106771634</c:v>
                </c:pt>
                <c:pt idx="138">
                  <c:v>13683.766207247327</c:v>
                </c:pt>
                <c:pt idx="139">
                  <c:v>15967.584640525307</c:v>
                </c:pt>
                <c:pt idx="140">
                  <c:v>18252.855437354603</c:v>
                </c:pt>
                <c:pt idx="141">
                  <c:v>20539.771449192944</c:v>
                </c:pt>
                <c:pt idx="142">
                  <c:v>22828.51954306844</c:v>
                </c:pt>
                <c:pt idx="143">
                  <c:v>25119.279770102894</c:v>
                </c:pt>
                <c:pt idx="144">
                  <c:v>27412.22450425788</c:v>
                </c:pt>
                <c:pt idx="145">
                  <c:v>29707.517547817606</c:v>
                </c:pt>
                <c:pt idx="146">
                  <c:v>32005.31320007495</c:v>
                </c:pt>
                <c:pt idx="147">
                  <c:v>34305.755285636842</c:v>
                </c:pt>
                <c:pt idx="148">
                  <c:v>36608.976138716534</c:v>
                </c:pt>
                <c:pt idx="149">
                  <c:v>38915.095539719674</c:v>
                </c:pt>
                <c:pt idx="150">
                  <c:v>41224.219600415294</c:v>
                </c:pt>
                <c:pt idx="151">
                  <c:v>43536.439593899755</c:v>
                </c:pt>
                <c:pt idx="152">
                  <c:v>45851.830725562082</c:v>
                </c:pt>
                <c:pt idx="153">
                  <c:v>48170.450841219492</c:v>
                </c:pt>
                <c:pt idx="154">
                  <c:v>50492.339068574918</c:v>
                </c:pt>
                <c:pt idx="155">
                  <c:v>52817.514388150485</c:v>
                </c:pt>
                <c:pt idx="156">
                  <c:v>55145.974129881346</c:v>
                </c:pt>
                <c:pt idx="157">
                  <c:v>57477.692391559984</c:v>
                </c:pt>
                <c:pt idx="158">
                  <c:v>59812.618375424681</c:v>
                </c:pt>
                <c:pt idx="159">
                  <c:v>62150.674639249308</c:v>
                </c:pt>
                <c:pt idx="160">
                  <c:v>64491.755258413919</c:v>
                </c:pt>
                <c:pt idx="161">
                  <c:v>66835.723895631978</c:v>
                </c:pt>
                <c:pt idx="162">
                  <c:v>69182.411775163579</c:v>
                </c:pt>
                <c:pt idx="163">
                  <c:v>71531.615558661491</c:v>
                </c:pt>
                <c:pt idx="164">
                  <c:v>73883.095120056387</c:v>
                </c:pt>
                <c:pt idx="165">
                  <c:v>76236.571217302524</c:v>
                </c:pt>
                <c:pt idx="166">
                  <c:v>78591.723059217329</c:v>
                </c:pt>
                <c:pt idx="167">
                  <c:v>80948.185766197523</c:v>
                </c:pt>
                <c:pt idx="168">
                  <c:v>83305.547724205768</c:v>
                </c:pt>
                <c:pt idx="169">
                  <c:v>85663.347832080122</c:v>
                </c:pt>
                <c:pt idx="170">
                  <c:v>88021.072643086663</c:v>
                </c:pt>
                <c:pt idx="171">
                  <c:v>90378.153402499534</c:v>
                </c:pt>
                <c:pt idx="172">
                  <c:v>92733.962984042737</c:v>
                </c:pt>
                <c:pt idx="173">
                  <c:v>95087.812729217985</c:v>
                </c:pt>
                <c:pt idx="174">
                  <c:v>97438.949194773624</c:v>
                </c:pt>
                <c:pt idx="175">
                  <c:v>99786.550815088733</c:v>
                </c:pt>
                <c:pt idx="176">
                  <c:v>102129.72448777629</c:v>
                </c:pt>
                <c:pt idx="177">
                  <c:v>104467.50209260109</c:v>
                </c:pt>
                <c:pt idx="178">
                  <c:v>106798.83695565793</c:v>
                </c:pt>
                <c:pt idx="179">
                  <c:v>109122.60027290585</c:v>
                </c:pt>
                <c:pt idx="180">
                  <c:v>111437.57750931344</c:v>
                </c:pt>
                <c:pt idx="181">
                  <c:v>113742.46479229904</c:v>
                </c:pt>
                <c:pt idx="182">
                  <c:v>116035.86532071914</c:v>
                </c:pt>
                <c:pt idx="183">
                  <c:v>118316.2858132985</c:v>
                </c:pt>
                <c:pt idx="184">
                  <c:v>120582.13302330626</c:v>
                </c:pt>
                <c:pt idx="185">
                  <c:v>122831.71034919612</c:v>
                </c:pt>
                <c:pt idx="186">
                  <c:v>125063.21457395099</c:v>
                </c:pt>
                <c:pt idx="187">
                  <c:v>127274.73276907128</c:v>
                </c:pt>
                <c:pt idx="188">
                  <c:v>129464.23940221863</c:v>
                </c:pt>
                <c:pt idx="189">
                  <c:v>131629.59369074902</c:v>
                </c:pt>
                <c:pt idx="190">
                  <c:v>133768.53724640762</c:v>
                </c:pt>
                <c:pt idx="191">
                  <c:v>135878.69205951848</c:v>
                </c:pt>
                <c:pt idx="192">
                  <c:v>137957.55887375522</c:v>
                </c:pt>
                <c:pt idx="193">
                  <c:v>140002.51600528444</c:v>
                </c:pt>
                <c:pt idx="194">
                  <c:v>142010.81866227067</c:v>
                </c:pt>
                <c:pt idx="195">
                  <c:v>143979.59882269218</c:v>
                </c:pt>
                <c:pt idx="196">
                  <c:v>145905.86572988358</c:v>
                </c:pt>
                <c:pt idx="197">
                  <c:v>147786.50706603858</c:v>
                </c:pt>
                <c:pt idx="198">
                  <c:v>149618.29086423069</c:v>
                </c:pt>
                <c:pt idx="199">
                  <c:v>151397.86821893684</c:v>
                </c:pt>
                <c:pt idx="200">
                  <c:v>153121.77685378413</c:v>
                </c:pt>
                <c:pt idx="201">
                  <c:v>154786.44560293786</c:v>
                </c:pt>
                <c:pt idx="202">
                  <c:v>156388.19985935822</c:v>
                </c:pt>
                <c:pt idx="203">
                  <c:v>157923.26803879492</c:v>
                </c:pt>
                <c:pt idx="204">
                  <c:v>159387.78910298413</c:v>
                </c:pt>
                <c:pt idx="205">
                  <c:v>160777.82117881987</c:v>
                </c:pt>
                <c:pt idx="206">
                  <c:v>162089.35130250547</c:v>
                </c:pt>
                <c:pt idx="207">
                  <c:v>163318.3063085101</c:v>
                </c:pt>
                <c:pt idx="208">
                  <c:v>164460.56487293832</c:v>
                </c:pt>
                <c:pt idx="209">
                  <c:v>165511.97070928363</c:v>
                </c:pt>
                <c:pt idx="210">
                  <c:v>166468.34690190476</c:v>
                </c:pt>
                <c:pt idx="211">
                  <c:v>167325.51134870545</c:v>
                </c:pt>
                <c:pt idx="212">
                  <c:v>168079.29326960773</c:v>
                </c:pt>
                <c:pt idx="213">
                  <c:v>168725.55072148121</c:v>
                </c:pt>
                <c:pt idx="214">
                  <c:v>169260.18904350285</c:v>
                </c:pt>
                <c:pt idx="215">
                  <c:v>169679.18013913874</c:v>
                </c:pt>
                <c:pt idx="216">
                  <c:v>169978.5824824833</c:v>
                </c:pt>
                <c:pt idx="217">
                  <c:v>170154.56171744</c:v>
                </c:pt>
                <c:pt idx="218">
                  <c:v>170203.41169776113</c:v>
                </c:pt>
                <c:pt idx="219">
                  <c:v>170121.57579481995</c:v>
                </c:pt>
                <c:pt idx="220">
                  <c:v>169905.66827709918</c:v>
                </c:pt>
                <c:pt idx="221">
                  <c:v>169552.49554081156</c:v>
                </c:pt>
                <c:pt idx="222">
                  <c:v>169059.07694403062</c:v>
                </c:pt>
                <c:pt idx="223">
                  <c:v>168422.66496603069</c:v>
                </c:pt>
                <c:pt idx="224">
                  <c:v>167640.76437834644</c:v>
                </c:pt>
                <c:pt idx="225">
                  <c:v>166711.15007219044</c:v>
                </c:pt>
                <c:pt idx="226">
                  <c:v>165631.88313637825</c:v>
                </c:pt>
                <c:pt idx="227">
                  <c:v>164401.32471747682</c:v>
                </c:pt>
                <c:pt idx="228">
                  <c:v>163018.14711585914</c:v>
                </c:pt>
                <c:pt idx="229">
                  <c:v>161481.34147232916</c:v>
                </c:pt>
                <c:pt idx="230">
                  <c:v>159790.22127350868</c:v>
                </c:pt>
                <c:pt idx="231">
                  <c:v>157944.42074151308</c:v>
                </c:pt>
                <c:pt idx="232">
                  <c:v>155943.88696356482</c:v>
                </c:pt>
                <c:pt idx="233">
                  <c:v>153788.86434557554</c:v>
                </c:pt>
                <c:pt idx="234">
                  <c:v>151479.86962187887</c:v>
                </c:pt>
                <c:pt idx="235">
                  <c:v>149017.65519739588</c:v>
                </c:pt>
                <c:pt idx="236">
                  <c:v>146403.15800802005</c:v>
                </c:pt>
                <c:pt idx="237">
                  <c:v>143637.43032161839</c:v>
                </c:pt>
                <c:pt idx="238">
                  <c:v>140721.54791804866</c:v>
                </c:pt>
                <c:pt idx="239">
                  <c:v>137656.48982461076</c:v>
                </c:pt>
                <c:pt idx="240">
                  <c:v>134442.98217792375</c:v>
                </c:pt>
                <c:pt idx="241">
                  <c:v>131081.29676678608</c:v>
                </c:pt>
                <c:pt idx="242">
                  <c:v>127570.99232896953</c:v>
                </c:pt>
                <c:pt idx="243">
                  <c:v>123910.58372265501</c:v>
                </c:pt>
                <c:pt idx="244">
                  <c:v>120097.12078488908</c:v>
                </c:pt>
                <c:pt idx="245">
                  <c:v>116125.65540365856</c:v>
                </c:pt>
                <c:pt idx="246">
                  <c:v>111988.57298723365</c:v>
                </c:pt>
                <c:pt idx="247">
                  <c:v>107674.76510239801</c:v>
                </c:pt>
                <c:pt idx="248">
                  <c:v>103168.62760409256</c:v>
                </c:pt>
                <c:pt idx="249">
                  <c:v>98448.890933310875</c:v>
                </c:pt>
                <c:pt idx="250">
                  <c:v>93487.341142922203</c:v>
                </c:pt>
                <c:pt idx="251">
                  <c:v>88247.598283316343</c:v>
                </c:pt>
                <c:pt idx="252">
                  <c:v>82684.329031396614</c:v>
                </c:pt>
                <c:pt idx="253">
                  <c:v>76743.656306690507</c:v>
                </c:pt>
                <c:pt idx="254">
                  <c:v>70366.190934785671</c:v>
                </c:pt>
                <c:pt idx="255">
                  <c:v>63495.139643605478</c:v>
                </c:pt>
                <c:pt idx="256">
                  <c:v>56093.264987785784</c:v>
                </c:pt>
                <c:pt idx="257">
                  <c:v>48173.407651097004</c:v>
                </c:pt>
                <c:pt idx="258">
                  <c:v>39845.61985869459</c:v>
                </c:pt>
                <c:pt idx="259">
                  <c:v>31374.830347594241</c:v>
                </c:pt>
                <c:pt idx="260">
                  <c:v>23220.202105373864</c:v>
                </c:pt>
                <c:pt idx="261">
                  <c:v>15995.141649411527</c:v>
                </c:pt>
                <c:pt idx="262">
                  <c:v>10286.000026205669</c:v>
                </c:pt>
                <c:pt idx="263">
                  <c:v>6368.7519812830615</c:v>
                </c:pt>
                <c:pt idx="264">
                  <c:v>4009.5514452608491</c:v>
                </c:pt>
                <c:pt idx="265">
                  <c:v>2386.8055094909901</c:v>
                </c:pt>
              </c:numCache>
            </c:numRef>
          </c:val>
        </c:ser>
        <c:ser>
          <c:idx val="2"/>
          <c:order val="2"/>
          <c:spPr>
            <a:ln>
              <a:solidFill>
                <a:srgbClr val="0099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val>
            <c:numRef>
              <c:f>Потоки!$M$9:$M$274</c:f>
              <c:numCache>
                <c:formatCode>0</c:formatCode>
                <c:ptCount val="266"/>
                <c:pt idx="0">
                  <c:v>128.53803339133611</c:v>
                </c:pt>
                <c:pt idx="1">
                  <c:v>260.8278661160752</c:v>
                </c:pt>
                <c:pt idx="2">
                  <c:v>512.02775343492101</c:v>
                </c:pt>
                <c:pt idx="3">
                  <c:v>936.4034418938337</c:v>
                </c:pt>
                <c:pt idx="4">
                  <c:v>1561.7005148861028</c:v>
                </c:pt>
                <c:pt idx="5">
                  <c:v>2382.2290291109139</c:v>
                </c:pt>
                <c:pt idx="6">
                  <c:v>3369.6581232008334</c:v>
                </c:pt>
                <c:pt idx="7">
                  <c:v>4489.0019153763533</c:v>
                </c:pt>
                <c:pt idx="8">
                  <c:v>5709.4803413340578</c:v>
                </c:pt>
                <c:pt idx="9">
                  <c:v>7008.5663495356466</c:v>
                </c:pt>
                <c:pt idx="10">
                  <c:v>8371.7567754844604</c:v>
                </c:pt>
                <c:pt idx="11">
                  <c:v>9790.6917160880585</c:v>
                </c:pt>
                <c:pt idx="12">
                  <c:v>11261.108209567221</c:v>
                </c:pt>
                <c:pt idx="13">
                  <c:v>12781.193542325174</c:v>
                </c:pt>
                <c:pt idx="14">
                  <c:v>14350.431170951621</c:v>
                </c:pt>
                <c:pt idx="15">
                  <c:v>15968.857510401351</c:v>
                </c:pt>
                <c:pt idx="16">
                  <c:v>17636.613686267767</c:v>
                </c:pt>
                <c:pt idx="17">
                  <c:v>19353.692730727074</c:v>
                </c:pt>
                <c:pt idx="18">
                  <c:v>21119.809799083734</c:v>
                </c:pt>
                <c:pt idx="19">
                  <c:v>22934.346842963118</c:v>
                </c:pt>
                <c:pt idx="20">
                  <c:v>24796.340705414586</c:v>
                </c:pt>
                <c:pt idx="21">
                  <c:v>26704.495437114521</c:v>
                </c:pt>
                <c:pt idx="22">
                  <c:v>28657.20725271921</c:v>
                </c:pt>
                <c:pt idx="23">
                  <c:v>30652.595309527191</c:v>
                </c:pt>
                <c:pt idx="24">
                  <c:v>32688.534406408831</c:v>
                </c:pt>
                <c:pt idx="25">
                  <c:v>34762.687455390675</c:v>
                </c:pt>
                <c:pt idx="26">
                  <c:v>36872.536615751975</c:v>
                </c:pt>
                <c:pt idx="27">
                  <c:v>39015.41258112526</c:v>
                </c:pt>
                <c:pt idx="28">
                  <c:v>41188.521847523327</c:v>
                </c:pt>
                <c:pt idx="29">
                  <c:v>43388.971970923725</c:v>
                </c:pt>
                <c:pt idx="30">
                  <c:v>45613.794911694516</c:v>
                </c:pt>
                <c:pt idx="31">
                  <c:v>47859.968599026201</c:v>
                </c:pt>
                <c:pt idx="32">
                  <c:v>50124.436855030872</c:v>
                </c:pt>
                <c:pt idx="33">
                  <c:v>52404.127809344354</c:v>
                </c:pt>
                <c:pt idx="34">
                  <c:v>54695.970919164312</c:v>
                </c:pt>
                <c:pt idx="35">
                  <c:v>56996.912691414982</c:v>
                </c:pt>
                <c:pt idx="36">
                  <c:v>59303.931185829388</c:v>
                </c:pt>
                <c:pt idx="37">
                  <c:v>61614.049361591053</c:v>
                </c:pt>
                <c:pt idx="38">
                  <c:v>63924.347316482737</c:v>
                </c:pt>
                <c:pt idx="39">
                  <c:v>66231.973456411695</c:v>
                </c:pt>
                <c:pt idx="40">
                  <c:v>68534.154624774877</c:v>
                </c:pt>
                <c:pt idx="41">
                  <c:v>70828.205215194772</c:v>
                </c:pt>
                <c:pt idx="42">
                  <c:v>73111.535287397928</c:v>
                </c:pt>
                <c:pt idx="43">
                  <c:v>75381.657704285855</c:v>
                </c:pt>
                <c:pt idx="44">
                  <c:v>77636.194308066886</c:v>
                </c:pt>
                <c:pt idx="45">
                  <c:v>79872.881154569186</c:v>
                </c:pt>
                <c:pt idx="46">
                  <c:v>82089.572827179014</c:v>
                </c:pt>
                <c:pt idx="47">
                  <c:v>84284.245854818611</c:v>
                </c:pt>
                <c:pt idx="48">
                  <c:v>86455.001262138074</c:v>
                </c:pt>
                <c:pt idx="49">
                  <c:v>88600.066283879205</c:v>
                </c:pt>
                <c:pt idx="50">
                  <c:v>90717.795279473241</c:v>
                </c:pt>
                <c:pt idx="51">
                  <c:v>92806.669887848533</c:v>
                </c:pt>
                <c:pt idx="52">
                  <c:v>94865.298466037406</c:v>
                </c:pt>
                <c:pt idx="53">
                  <c:v>96892.414858619872</c:v>
                </c:pt>
                <c:pt idx="54">
                  <c:v>98886.876547746782</c:v>
                </c:pt>
                <c:pt idx="55">
                  <c:v>100847.66223584057</c:v>
                </c:pt>
                <c:pt idx="56">
                  <c:v>102773.86891477137</c:v>
                </c:pt>
                <c:pt idx="57">
                  <c:v>104664.70847630098</c:v>
                </c:pt>
                <c:pt idx="58">
                  <c:v>106519.50391905579</c:v>
                </c:pt>
                <c:pt idx="59">
                  <c:v>108337.68520706354</c:v>
                </c:pt>
                <c:pt idx="60">
                  <c:v>110118.78483409103</c:v>
                </c:pt>
                <c:pt idx="61">
                  <c:v>111862.43314663199</c:v>
                </c:pt>
                <c:pt idx="62">
                  <c:v>113568.35347658982</c:v>
                </c:pt>
                <c:pt idx="63">
                  <c:v>115236.35713233308</c:v>
                </c:pt>
                <c:pt idx="64">
                  <c:v>116866.33829419011</c:v>
                </c:pt>
                <c:pt idx="65">
                  <c:v>118458.26885739168</c:v>
                </c:pt>
                <c:pt idx="66">
                  <c:v>120012.19326231917</c:v>
                </c:pt>
                <c:pt idx="67">
                  <c:v>121528.223348477</c:v>
                </c:pt>
                <c:pt idx="68">
                  <c:v>123006.53326514148</c:v>
                </c:pt>
                <c:pt idx="69">
                  <c:v>124447.35446807288</c:v>
                </c:pt>
                <c:pt idx="70">
                  <c:v>125850.97082818694</c:v>
                </c:pt>
                <c:pt idx="71">
                  <c:v>127217.71387457117</c:v>
                </c:pt>
                <c:pt idx="72">
                  <c:v>128547.95819091976</c:v>
                </c:pt>
                <c:pt idx="73">
                  <c:v>129842.11698117621</c:v>
                </c:pt>
                <c:pt idx="74">
                  <c:v>131100.63781718988</c:v>
                </c:pt>
                <c:pt idx="75">
                  <c:v>132323.99857827247</c:v>
                </c:pt>
                <c:pt idx="76">
                  <c:v>133512.70358989836</c:v>
                </c:pt>
                <c:pt idx="77">
                  <c:v>134667.27996641581</c:v>
                </c:pt>
                <c:pt idx="78">
                  <c:v>135788.27416032227</c:v>
                </c:pt>
                <c:pt idx="79">
                  <c:v>136876.24871878559</c:v>
                </c:pt>
                <c:pt idx="80">
                  <c:v>137931.77924625136</c:v>
                </c:pt>
                <c:pt idx="81">
                  <c:v>138955.45157050967</c:v>
                </c:pt>
                <c:pt idx="82">
                  <c:v>139947.85910820193</c:v>
                </c:pt>
                <c:pt idx="83">
                  <c:v>140909.60042469625</c:v>
                </c:pt>
                <c:pt idx="84">
                  <c:v>141841.27698222882</c:v>
                </c:pt>
                <c:pt idx="85">
                  <c:v>142743.49106953698</c:v>
                </c:pt>
                <c:pt idx="86">
                  <c:v>143616.84390556772</c:v>
                </c:pt>
                <c:pt idx="87">
                  <c:v>144461.93390934478</c:v>
                </c:pt>
                <c:pt idx="88">
                  <c:v>145279.35512783565</c:v>
                </c:pt>
                <c:pt idx="89">
                  <c:v>146069.69581338044</c:v>
                </c:pt>
                <c:pt idx="90">
                  <c:v>146833.53714216084</c:v>
                </c:pt>
                <c:pt idx="91">
                  <c:v>147571.45206521091</c:v>
                </c:pt>
                <c:pt idx="92">
                  <c:v>148284.00428344091</c:v>
                </c:pt>
                <c:pt idx="93">
                  <c:v>148971.74733837193</c:v>
                </c:pt>
                <c:pt idx="94">
                  <c:v>149635.22381039438</c:v>
                </c:pt>
                <c:pt idx="95">
                  <c:v>150274.96461664792</c:v>
                </c:pt>
                <c:pt idx="96">
                  <c:v>150891.48840079561</c:v>
                </c:pt>
                <c:pt idx="97">
                  <c:v>151485.30100738004</c:v>
                </c:pt>
                <c:pt idx="98">
                  <c:v>152056.89503366177</c:v>
                </c:pt>
                <c:pt idx="99">
                  <c:v>152606.74945220468</c:v>
                </c:pt>
                <c:pt idx="100">
                  <c:v>153135.32929785724</c:v>
                </c:pt>
                <c:pt idx="101">
                  <c:v>153643.0854130119</c:v>
                </c:pt>
                <c:pt idx="102">
                  <c:v>154130.45424550289</c:v>
                </c:pt>
                <c:pt idx="103">
                  <c:v>154597.85769375809</c:v>
                </c:pt>
                <c:pt idx="104">
                  <c:v>155045.70299415203</c:v>
                </c:pt>
                <c:pt idx="105">
                  <c:v>155474.38264590345</c:v>
                </c:pt>
                <c:pt idx="106">
                  <c:v>155884.27436909676</c:v>
                </c:pt>
                <c:pt idx="107">
                  <c:v>156275.74109181302</c:v>
                </c:pt>
                <c:pt idx="108">
                  <c:v>156649.13096251318</c:v>
                </c:pt>
                <c:pt idx="109">
                  <c:v>157004.77738425703</c:v>
                </c:pt>
                <c:pt idx="110">
                  <c:v>157342.99906746892</c:v>
                </c:pt>
                <c:pt idx="111">
                  <c:v>157664.10009830247</c:v>
                </c:pt>
                <c:pt idx="112">
                  <c:v>157968.37001989072</c:v>
                </c:pt>
                <c:pt idx="113">
                  <c:v>158256.08392391299</c:v>
                </c:pt>
                <c:pt idx="114">
                  <c:v>158527.50255024666</c:v>
                </c:pt>
                <c:pt idx="115">
                  <c:v>158782.87239256338</c:v>
                </c:pt>
                <c:pt idx="116">
                  <c:v>159022.42580796877</c:v>
                </c:pt>
                <c:pt idx="117">
                  <c:v>159246.38112895004</c:v>
                </c:pt>
                <c:pt idx="118">
                  <c:v>159454.9427760666</c:v>
                </c:pt>
                <c:pt idx="119">
                  <c:v>159648.30136989502</c:v>
                </c:pt>
                <c:pt idx="120">
                  <c:v>159826.63384103548</c:v>
                </c:pt>
                <c:pt idx="121">
                  <c:v>159990.10353692807</c:v>
                </c:pt>
                <c:pt idx="122">
                  <c:v>160138.86032448953</c:v>
                </c:pt>
                <c:pt idx="123">
                  <c:v>160273.04068762198</c:v>
                </c:pt>
                <c:pt idx="124">
                  <c:v>160392.76781877666</c:v>
                </c:pt>
                <c:pt idx="125">
                  <c:v>160498.15170383814</c:v>
                </c:pt>
                <c:pt idx="126">
                  <c:v>160589.2891996807</c:v>
                </c:pt>
                <c:pt idx="127">
                  <c:v>160666.26410385562</c:v>
                </c:pt>
                <c:pt idx="128">
                  <c:v>160729.14721588101</c:v>
                </c:pt>
                <c:pt idx="129">
                  <c:v>160777.99638984154</c:v>
                </c:pt>
                <c:pt idx="130">
                  <c:v>160812.85657776779</c:v>
                </c:pt>
                <c:pt idx="131">
                  <c:v>160833.7598637733</c:v>
                </c:pt>
                <c:pt idx="132">
                  <c:v>160840.72548847611</c:v>
                </c:pt>
                <c:pt idx="133">
                  <c:v>160833.7598637733</c:v>
                </c:pt>
                <c:pt idx="134">
                  <c:v>160812.85657776779</c:v>
                </c:pt>
                <c:pt idx="135">
                  <c:v>160777.99638984154</c:v>
                </c:pt>
                <c:pt idx="136">
                  <c:v>160729.14721588101</c:v>
                </c:pt>
                <c:pt idx="137">
                  <c:v>160666.26410385562</c:v>
                </c:pt>
                <c:pt idx="138">
                  <c:v>160589.2891996807</c:v>
                </c:pt>
                <c:pt idx="139">
                  <c:v>160498.15170383814</c:v>
                </c:pt>
                <c:pt idx="140">
                  <c:v>160392.76781877666</c:v>
                </c:pt>
                <c:pt idx="141">
                  <c:v>160273.04068762198</c:v>
                </c:pt>
                <c:pt idx="142">
                  <c:v>160138.86032448953</c:v>
                </c:pt>
                <c:pt idx="143">
                  <c:v>159990.10353692807</c:v>
                </c:pt>
                <c:pt idx="144">
                  <c:v>159826.63384103548</c:v>
                </c:pt>
                <c:pt idx="145">
                  <c:v>159648.30136989502</c:v>
                </c:pt>
                <c:pt idx="146">
                  <c:v>159454.9427760666</c:v>
                </c:pt>
                <c:pt idx="147">
                  <c:v>159246.38112895004</c:v>
                </c:pt>
                <c:pt idx="148">
                  <c:v>159022.42580796877</c:v>
                </c:pt>
                <c:pt idx="149">
                  <c:v>158782.87239256338</c:v>
                </c:pt>
                <c:pt idx="150">
                  <c:v>158527.50255024666</c:v>
                </c:pt>
                <c:pt idx="151">
                  <c:v>158256.08392391299</c:v>
                </c:pt>
                <c:pt idx="152">
                  <c:v>157968.37001989072</c:v>
                </c:pt>
                <c:pt idx="153">
                  <c:v>157664.10009830247</c:v>
                </c:pt>
                <c:pt idx="154">
                  <c:v>157342.99906746889</c:v>
                </c:pt>
                <c:pt idx="155">
                  <c:v>157004.77738425703</c:v>
                </c:pt>
                <c:pt idx="156">
                  <c:v>156649.13096251315</c:v>
                </c:pt>
                <c:pt idx="157">
                  <c:v>156275.74109181302</c:v>
                </c:pt>
                <c:pt idx="158">
                  <c:v>155884.27436909676</c:v>
                </c:pt>
                <c:pt idx="159">
                  <c:v>155474.38264590345</c:v>
                </c:pt>
                <c:pt idx="160">
                  <c:v>155045.70299415203</c:v>
                </c:pt>
                <c:pt idx="161">
                  <c:v>154597.85769375809</c:v>
                </c:pt>
                <c:pt idx="162">
                  <c:v>154130.45424550289</c:v>
                </c:pt>
                <c:pt idx="163">
                  <c:v>153643.0854130119</c:v>
                </c:pt>
                <c:pt idx="164">
                  <c:v>153135.32929785724</c:v>
                </c:pt>
                <c:pt idx="165">
                  <c:v>152606.74945220468</c:v>
                </c:pt>
                <c:pt idx="166">
                  <c:v>152056.89503366177</c:v>
                </c:pt>
                <c:pt idx="167">
                  <c:v>151485.30100738004</c:v>
                </c:pt>
                <c:pt idx="168">
                  <c:v>150891.48840079561</c:v>
                </c:pt>
                <c:pt idx="169">
                  <c:v>150274.96461664792</c:v>
                </c:pt>
                <c:pt idx="170">
                  <c:v>149635.22381039438</c:v>
                </c:pt>
                <c:pt idx="171">
                  <c:v>148971.74733837193</c:v>
                </c:pt>
                <c:pt idx="172">
                  <c:v>148284.00428344091</c:v>
                </c:pt>
                <c:pt idx="173">
                  <c:v>147571.45206521091</c:v>
                </c:pt>
                <c:pt idx="174">
                  <c:v>146833.53714216084</c:v>
                </c:pt>
                <c:pt idx="175">
                  <c:v>146069.69581338044</c:v>
                </c:pt>
                <c:pt idx="176">
                  <c:v>145279.35512783565</c:v>
                </c:pt>
                <c:pt idx="177">
                  <c:v>144461.93390934478</c:v>
                </c:pt>
                <c:pt idx="178">
                  <c:v>143616.84390556772</c:v>
                </c:pt>
                <c:pt idx="179">
                  <c:v>142743.49106953698</c:v>
                </c:pt>
                <c:pt idx="180">
                  <c:v>141841.27698222882</c:v>
                </c:pt>
                <c:pt idx="181">
                  <c:v>140909.60042469625</c:v>
                </c:pt>
                <c:pt idx="182">
                  <c:v>139947.85910820193</c:v>
                </c:pt>
                <c:pt idx="183">
                  <c:v>138955.45157050967</c:v>
                </c:pt>
                <c:pt idx="184">
                  <c:v>137931.77924625136</c:v>
                </c:pt>
                <c:pt idx="185">
                  <c:v>136876.24871878559</c:v>
                </c:pt>
                <c:pt idx="186">
                  <c:v>135788.27416032227</c:v>
                </c:pt>
                <c:pt idx="187">
                  <c:v>134667.27996641581</c:v>
                </c:pt>
                <c:pt idx="188">
                  <c:v>133512.70358989836</c:v>
                </c:pt>
                <c:pt idx="189">
                  <c:v>132323.99857827247</c:v>
                </c:pt>
                <c:pt idx="190">
                  <c:v>131100.63781718988</c:v>
                </c:pt>
                <c:pt idx="191">
                  <c:v>129842.11698117621</c:v>
                </c:pt>
                <c:pt idx="192">
                  <c:v>128547.95819091976</c:v>
                </c:pt>
                <c:pt idx="193">
                  <c:v>127217.71387457117</c:v>
                </c:pt>
                <c:pt idx="194">
                  <c:v>125850.97082818694</c:v>
                </c:pt>
                <c:pt idx="195">
                  <c:v>124447.35446807288</c:v>
                </c:pt>
                <c:pt idx="196">
                  <c:v>123006.53326514148</c:v>
                </c:pt>
                <c:pt idx="197">
                  <c:v>121528.223348477</c:v>
                </c:pt>
                <c:pt idx="198">
                  <c:v>120012.19326231917</c:v>
                </c:pt>
                <c:pt idx="199">
                  <c:v>118458.26885739168</c:v>
                </c:pt>
                <c:pt idx="200">
                  <c:v>116866.33829419011</c:v>
                </c:pt>
                <c:pt idx="201">
                  <c:v>115236.35713233308</c:v>
                </c:pt>
                <c:pt idx="202">
                  <c:v>113568.35347658982</c:v>
                </c:pt>
                <c:pt idx="203">
                  <c:v>111862.43314663199</c:v>
                </c:pt>
                <c:pt idx="204">
                  <c:v>110118.78483409103</c:v>
                </c:pt>
                <c:pt idx="205">
                  <c:v>108337.68520706354</c:v>
                </c:pt>
                <c:pt idx="206">
                  <c:v>106519.50391905579</c:v>
                </c:pt>
                <c:pt idx="207">
                  <c:v>104664.70847630098</c:v>
                </c:pt>
                <c:pt idx="208">
                  <c:v>102773.86891477137</c:v>
                </c:pt>
                <c:pt idx="209">
                  <c:v>100847.66223584057</c:v>
                </c:pt>
                <c:pt idx="210">
                  <c:v>98886.876547746782</c:v>
                </c:pt>
                <c:pt idx="211">
                  <c:v>96892.414858619872</c:v>
                </c:pt>
                <c:pt idx="212">
                  <c:v>94865.298466037406</c:v>
                </c:pt>
                <c:pt idx="213">
                  <c:v>92806.669887848533</c:v>
                </c:pt>
                <c:pt idx="214">
                  <c:v>90717.795279473241</c:v>
                </c:pt>
                <c:pt idx="215">
                  <c:v>88600.066283879205</c:v>
                </c:pt>
                <c:pt idx="216">
                  <c:v>86455.001262138074</c:v>
                </c:pt>
                <c:pt idx="217">
                  <c:v>84284.245854818611</c:v>
                </c:pt>
                <c:pt idx="218">
                  <c:v>82089.572827179014</c:v>
                </c:pt>
                <c:pt idx="219">
                  <c:v>79872.881154569186</c:v>
                </c:pt>
                <c:pt idx="220">
                  <c:v>77636.194308066915</c:v>
                </c:pt>
                <c:pt idx="221">
                  <c:v>75381.657704285855</c:v>
                </c:pt>
                <c:pt idx="222">
                  <c:v>73111.535287397928</c:v>
                </c:pt>
                <c:pt idx="223">
                  <c:v>70828.205215194772</c:v>
                </c:pt>
                <c:pt idx="224">
                  <c:v>68534.154624774877</c:v>
                </c:pt>
                <c:pt idx="225">
                  <c:v>66231.973456411695</c:v>
                </c:pt>
                <c:pt idx="226">
                  <c:v>63924.347316482737</c:v>
                </c:pt>
                <c:pt idx="227">
                  <c:v>61614.049361591053</c:v>
                </c:pt>
                <c:pt idx="228">
                  <c:v>59303.931185829388</c:v>
                </c:pt>
                <c:pt idx="229">
                  <c:v>56996.912691414982</c:v>
                </c:pt>
                <c:pt idx="230">
                  <c:v>54695.970919164312</c:v>
                </c:pt>
                <c:pt idx="231">
                  <c:v>52404.127809344354</c:v>
                </c:pt>
                <c:pt idx="232">
                  <c:v>50124.436855030872</c:v>
                </c:pt>
                <c:pt idx="233">
                  <c:v>47859.968599026201</c:v>
                </c:pt>
                <c:pt idx="234">
                  <c:v>45613.794911694516</c:v>
                </c:pt>
                <c:pt idx="235">
                  <c:v>43388.971970923725</c:v>
                </c:pt>
                <c:pt idx="236">
                  <c:v>41188.521847523327</c:v>
                </c:pt>
                <c:pt idx="237">
                  <c:v>39015.41258112526</c:v>
                </c:pt>
                <c:pt idx="238">
                  <c:v>36872.536615751975</c:v>
                </c:pt>
                <c:pt idx="239">
                  <c:v>34762.687455390675</c:v>
                </c:pt>
                <c:pt idx="240">
                  <c:v>32688.534406408831</c:v>
                </c:pt>
                <c:pt idx="241">
                  <c:v>30652.595309527191</c:v>
                </c:pt>
                <c:pt idx="242">
                  <c:v>28657.20725271921</c:v>
                </c:pt>
                <c:pt idx="243">
                  <c:v>26704.495437114521</c:v>
                </c:pt>
                <c:pt idx="244">
                  <c:v>24796.340705414586</c:v>
                </c:pt>
                <c:pt idx="245">
                  <c:v>22934.346842963118</c:v>
                </c:pt>
                <c:pt idx="246">
                  <c:v>21119.809799083734</c:v>
                </c:pt>
                <c:pt idx="247">
                  <c:v>19353.692730727074</c:v>
                </c:pt>
                <c:pt idx="248">
                  <c:v>17636.613686267767</c:v>
                </c:pt>
                <c:pt idx="249">
                  <c:v>15968.857510401351</c:v>
                </c:pt>
                <c:pt idx="250">
                  <c:v>14350.431170951621</c:v>
                </c:pt>
                <c:pt idx="251">
                  <c:v>12781.193542325174</c:v>
                </c:pt>
                <c:pt idx="252">
                  <c:v>11261.108209567221</c:v>
                </c:pt>
                <c:pt idx="253">
                  <c:v>9790.6917160880585</c:v>
                </c:pt>
                <c:pt idx="254">
                  <c:v>8371.7567754844604</c:v>
                </c:pt>
                <c:pt idx="255">
                  <c:v>7008.5663495356466</c:v>
                </c:pt>
                <c:pt idx="256">
                  <c:v>5709.4803413340578</c:v>
                </c:pt>
                <c:pt idx="257">
                  <c:v>4489.0019153763533</c:v>
                </c:pt>
                <c:pt idx="258">
                  <c:v>3369.6581232008334</c:v>
                </c:pt>
                <c:pt idx="259">
                  <c:v>2382.2290291109139</c:v>
                </c:pt>
                <c:pt idx="260">
                  <c:v>1561.7005148861028</c:v>
                </c:pt>
                <c:pt idx="261">
                  <c:v>936.4034418938337</c:v>
                </c:pt>
                <c:pt idx="262">
                  <c:v>512.02775343492101</c:v>
                </c:pt>
                <c:pt idx="263">
                  <c:v>260.8278661160752</c:v>
                </c:pt>
                <c:pt idx="264">
                  <c:v>128.53803339133611</c:v>
                </c:pt>
                <c:pt idx="265">
                  <c:v>55.084300491940013</c:v>
                </c:pt>
              </c:numCache>
            </c:numRef>
          </c:val>
        </c:ser>
        <c:marker val="1"/>
        <c:axId val="95665536"/>
        <c:axId val="94074368"/>
      </c:lineChart>
      <c:catAx>
        <c:axId val="95665536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Азимут по компасу</a:t>
                </a:r>
              </a:p>
            </c:rich>
          </c:tx>
        </c:title>
        <c:tickLblPos val="nextTo"/>
        <c:spPr>
          <a:ln w="25400">
            <a:solidFill>
              <a:srgbClr val="0000FF"/>
            </a:solidFill>
          </a:ln>
        </c:spPr>
        <c:crossAx val="94074368"/>
        <c:crossesAt val="0"/>
        <c:auto val="1"/>
        <c:lblAlgn val="ctr"/>
        <c:lblOffset val="100"/>
        <c:tickLblSkip val="10"/>
        <c:tickMarkSkip val="10"/>
      </c:catAx>
      <c:valAx>
        <c:axId val="94074368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/>
                  <a:t>Радиация, кДж</a:t>
                </a:r>
              </a:p>
            </c:rich>
          </c:tx>
        </c:title>
        <c:numFmt formatCode="0" sourceLinked="1"/>
        <c:tickLblPos val="nextTo"/>
        <c:spPr>
          <a:ln w="25400">
            <a:solidFill>
              <a:srgbClr val="0000FF"/>
            </a:solidFill>
          </a:ln>
        </c:spPr>
        <c:crossAx val="95665536"/>
        <c:crosses val="autoZero"/>
        <c:crossBetween val="midCat"/>
        <c:majorUnit val="10000"/>
        <c:minorUnit val="500"/>
      </c:valAx>
    </c:plotArea>
    <c:plotVisOnly val="1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400"/>
              <a:t>Высота Солнца </a:t>
            </a:r>
            <a:r>
              <a:rPr lang="en-US" sz="1400"/>
              <a:t>hi </a:t>
            </a:r>
            <a:r>
              <a:rPr lang="ru-RU" sz="1400"/>
              <a:t>над горизонтом от восхода до заката </a:t>
            </a:r>
            <a:endParaRPr lang="en-US" sz="1400"/>
          </a:p>
        </c:rich>
      </c:tx>
      <c:layout/>
    </c:title>
    <c:plotArea>
      <c:layout/>
      <c:lineChart>
        <c:grouping val="standard"/>
        <c:ser>
          <c:idx val="2"/>
          <c:order val="0"/>
          <c:tx>
            <c:strRef>
              <c:f>Расчет!$D$23</c:f>
              <c:strCache>
                <c:ptCount val="1"/>
                <c:pt idx="0">
                  <c:v>hi</c:v>
                </c:pt>
              </c:strCache>
            </c:strRef>
          </c:tx>
          <c:spPr>
            <a:ln>
              <a:solidFill>
                <a:srgbClr val="FF0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Расчет!$C$24:$C$333</c:f>
              <c:numCache>
                <c:formatCode>0</c:formatCode>
                <c:ptCount val="310"/>
                <c:pt idx="0">
                  <c:v>132</c:v>
                </c:pt>
                <c:pt idx="1">
                  <c:v>131</c:v>
                </c:pt>
                <c:pt idx="2">
                  <c:v>130</c:v>
                </c:pt>
                <c:pt idx="3">
                  <c:v>129</c:v>
                </c:pt>
                <c:pt idx="4">
                  <c:v>128</c:v>
                </c:pt>
                <c:pt idx="5">
                  <c:v>127</c:v>
                </c:pt>
                <c:pt idx="6">
                  <c:v>126</c:v>
                </c:pt>
                <c:pt idx="7">
                  <c:v>125</c:v>
                </c:pt>
                <c:pt idx="8">
                  <c:v>124</c:v>
                </c:pt>
                <c:pt idx="9">
                  <c:v>123</c:v>
                </c:pt>
                <c:pt idx="10">
                  <c:v>122</c:v>
                </c:pt>
                <c:pt idx="11">
                  <c:v>121</c:v>
                </c:pt>
                <c:pt idx="12">
                  <c:v>120</c:v>
                </c:pt>
                <c:pt idx="13">
                  <c:v>119</c:v>
                </c:pt>
                <c:pt idx="14">
                  <c:v>118</c:v>
                </c:pt>
                <c:pt idx="15">
                  <c:v>117</c:v>
                </c:pt>
                <c:pt idx="16">
                  <c:v>116</c:v>
                </c:pt>
                <c:pt idx="17">
                  <c:v>115</c:v>
                </c:pt>
                <c:pt idx="18">
                  <c:v>114</c:v>
                </c:pt>
                <c:pt idx="19">
                  <c:v>113</c:v>
                </c:pt>
                <c:pt idx="20">
                  <c:v>112</c:v>
                </c:pt>
                <c:pt idx="21">
                  <c:v>111</c:v>
                </c:pt>
                <c:pt idx="22">
                  <c:v>110</c:v>
                </c:pt>
                <c:pt idx="23">
                  <c:v>109</c:v>
                </c:pt>
                <c:pt idx="24">
                  <c:v>108</c:v>
                </c:pt>
                <c:pt idx="25">
                  <c:v>107</c:v>
                </c:pt>
                <c:pt idx="26">
                  <c:v>106</c:v>
                </c:pt>
                <c:pt idx="27">
                  <c:v>105</c:v>
                </c:pt>
                <c:pt idx="28">
                  <c:v>104</c:v>
                </c:pt>
                <c:pt idx="29">
                  <c:v>103</c:v>
                </c:pt>
                <c:pt idx="30">
                  <c:v>102</c:v>
                </c:pt>
                <c:pt idx="31">
                  <c:v>101</c:v>
                </c:pt>
                <c:pt idx="32">
                  <c:v>100</c:v>
                </c:pt>
                <c:pt idx="33">
                  <c:v>99</c:v>
                </c:pt>
                <c:pt idx="34">
                  <c:v>98</c:v>
                </c:pt>
                <c:pt idx="35">
                  <c:v>97</c:v>
                </c:pt>
                <c:pt idx="36">
                  <c:v>96</c:v>
                </c:pt>
                <c:pt idx="37">
                  <c:v>95</c:v>
                </c:pt>
                <c:pt idx="38">
                  <c:v>94</c:v>
                </c:pt>
                <c:pt idx="39">
                  <c:v>93</c:v>
                </c:pt>
                <c:pt idx="40">
                  <c:v>92</c:v>
                </c:pt>
                <c:pt idx="41">
                  <c:v>91</c:v>
                </c:pt>
                <c:pt idx="42">
                  <c:v>90</c:v>
                </c:pt>
                <c:pt idx="43">
                  <c:v>89</c:v>
                </c:pt>
                <c:pt idx="44">
                  <c:v>88</c:v>
                </c:pt>
                <c:pt idx="45">
                  <c:v>87</c:v>
                </c:pt>
                <c:pt idx="46">
                  <c:v>86</c:v>
                </c:pt>
                <c:pt idx="47">
                  <c:v>85</c:v>
                </c:pt>
                <c:pt idx="48">
                  <c:v>84</c:v>
                </c:pt>
                <c:pt idx="49">
                  <c:v>83</c:v>
                </c:pt>
                <c:pt idx="50">
                  <c:v>82</c:v>
                </c:pt>
                <c:pt idx="51">
                  <c:v>81</c:v>
                </c:pt>
                <c:pt idx="52">
                  <c:v>80</c:v>
                </c:pt>
                <c:pt idx="53">
                  <c:v>79</c:v>
                </c:pt>
                <c:pt idx="54">
                  <c:v>78</c:v>
                </c:pt>
                <c:pt idx="55">
                  <c:v>77</c:v>
                </c:pt>
                <c:pt idx="56">
                  <c:v>76</c:v>
                </c:pt>
                <c:pt idx="57">
                  <c:v>75</c:v>
                </c:pt>
                <c:pt idx="58">
                  <c:v>74</c:v>
                </c:pt>
                <c:pt idx="59">
                  <c:v>73</c:v>
                </c:pt>
                <c:pt idx="60">
                  <c:v>72</c:v>
                </c:pt>
                <c:pt idx="61">
                  <c:v>71</c:v>
                </c:pt>
                <c:pt idx="62">
                  <c:v>70</c:v>
                </c:pt>
                <c:pt idx="63">
                  <c:v>69</c:v>
                </c:pt>
                <c:pt idx="64">
                  <c:v>68</c:v>
                </c:pt>
                <c:pt idx="65">
                  <c:v>67</c:v>
                </c:pt>
                <c:pt idx="66">
                  <c:v>66</c:v>
                </c:pt>
                <c:pt idx="67">
                  <c:v>65</c:v>
                </c:pt>
                <c:pt idx="68">
                  <c:v>64</c:v>
                </c:pt>
                <c:pt idx="69">
                  <c:v>63</c:v>
                </c:pt>
                <c:pt idx="70">
                  <c:v>62</c:v>
                </c:pt>
                <c:pt idx="71">
                  <c:v>61</c:v>
                </c:pt>
                <c:pt idx="72">
                  <c:v>60</c:v>
                </c:pt>
                <c:pt idx="73">
                  <c:v>59</c:v>
                </c:pt>
                <c:pt idx="74">
                  <c:v>58</c:v>
                </c:pt>
                <c:pt idx="75">
                  <c:v>57</c:v>
                </c:pt>
                <c:pt idx="76">
                  <c:v>56</c:v>
                </c:pt>
                <c:pt idx="77">
                  <c:v>55</c:v>
                </c:pt>
                <c:pt idx="78">
                  <c:v>54</c:v>
                </c:pt>
                <c:pt idx="79">
                  <c:v>53</c:v>
                </c:pt>
                <c:pt idx="80">
                  <c:v>52</c:v>
                </c:pt>
                <c:pt idx="81">
                  <c:v>51</c:v>
                </c:pt>
                <c:pt idx="82">
                  <c:v>50</c:v>
                </c:pt>
                <c:pt idx="83">
                  <c:v>49</c:v>
                </c:pt>
                <c:pt idx="84">
                  <c:v>48</c:v>
                </c:pt>
                <c:pt idx="85">
                  <c:v>47</c:v>
                </c:pt>
                <c:pt idx="86">
                  <c:v>46</c:v>
                </c:pt>
                <c:pt idx="87">
                  <c:v>45</c:v>
                </c:pt>
                <c:pt idx="88">
                  <c:v>44</c:v>
                </c:pt>
                <c:pt idx="89">
                  <c:v>43</c:v>
                </c:pt>
                <c:pt idx="90">
                  <c:v>42</c:v>
                </c:pt>
                <c:pt idx="91">
                  <c:v>41</c:v>
                </c:pt>
                <c:pt idx="92">
                  <c:v>40</c:v>
                </c:pt>
                <c:pt idx="93">
                  <c:v>39</c:v>
                </c:pt>
                <c:pt idx="94">
                  <c:v>38</c:v>
                </c:pt>
                <c:pt idx="95">
                  <c:v>37</c:v>
                </c:pt>
                <c:pt idx="96">
                  <c:v>36</c:v>
                </c:pt>
                <c:pt idx="97">
                  <c:v>35</c:v>
                </c:pt>
                <c:pt idx="98">
                  <c:v>34</c:v>
                </c:pt>
                <c:pt idx="99">
                  <c:v>33</c:v>
                </c:pt>
                <c:pt idx="100">
                  <c:v>32</c:v>
                </c:pt>
                <c:pt idx="101">
                  <c:v>31</c:v>
                </c:pt>
                <c:pt idx="102">
                  <c:v>30</c:v>
                </c:pt>
                <c:pt idx="103">
                  <c:v>29</c:v>
                </c:pt>
                <c:pt idx="104">
                  <c:v>28</c:v>
                </c:pt>
                <c:pt idx="105">
                  <c:v>27</c:v>
                </c:pt>
                <c:pt idx="106">
                  <c:v>26</c:v>
                </c:pt>
                <c:pt idx="107">
                  <c:v>25</c:v>
                </c:pt>
                <c:pt idx="108">
                  <c:v>24</c:v>
                </c:pt>
                <c:pt idx="109">
                  <c:v>23</c:v>
                </c:pt>
                <c:pt idx="110">
                  <c:v>22</c:v>
                </c:pt>
                <c:pt idx="111">
                  <c:v>21</c:v>
                </c:pt>
                <c:pt idx="112">
                  <c:v>20</c:v>
                </c:pt>
                <c:pt idx="113">
                  <c:v>19</c:v>
                </c:pt>
                <c:pt idx="114">
                  <c:v>18</c:v>
                </c:pt>
                <c:pt idx="115">
                  <c:v>17</c:v>
                </c:pt>
                <c:pt idx="116">
                  <c:v>16</c:v>
                </c:pt>
                <c:pt idx="117">
                  <c:v>15</c:v>
                </c:pt>
                <c:pt idx="118">
                  <c:v>14</c:v>
                </c:pt>
                <c:pt idx="119">
                  <c:v>13</c:v>
                </c:pt>
                <c:pt idx="120">
                  <c:v>12</c:v>
                </c:pt>
                <c:pt idx="121">
                  <c:v>11</c:v>
                </c:pt>
                <c:pt idx="122">
                  <c:v>10</c:v>
                </c:pt>
                <c:pt idx="123">
                  <c:v>9</c:v>
                </c:pt>
                <c:pt idx="124">
                  <c:v>8</c:v>
                </c:pt>
                <c:pt idx="125">
                  <c:v>7</c:v>
                </c:pt>
                <c:pt idx="126">
                  <c:v>6</c:v>
                </c:pt>
                <c:pt idx="127">
                  <c:v>5</c:v>
                </c:pt>
                <c:pt idx="128">
                  <c:v>4</c:v>
                </c:pt>
                <c:pt idx="129">
                  <c:v>3</c:v>
                </c:pt>
                <c:pt idx="130">
                  <c:v>2</c:v>
                </c:pt>
                <c:pt idx="131">
                  <c:v>1</c:v>
                </c:pt>
                <c:pt idx="132">
                  <c:v>0</c:v>
                </c:pt>
                <c:pt idx="133">
                  <c:v>1</c:v>
                </c:pt>
                <c:pt idx="134">
                  <c:v>2</c:v>
                </c:pt>
                <c:pt idx="135">
                  <c:v>3</c:v>
                </c:pt>
                <c:pt idx="136">
                  <c:v>4</c:v>
                </c:pt>
                <c:pt idx="137">
                  <c:v>5</c:v>
                </c:pt>
                <c:pt idx="138">
                  <c:v>6</c:v>
                </c:pt>
                <c:pt idx="139">
                  <c:v>7</c:v>
                </c:pt>
                <c:pt idx="140">
                  <c:v>8</c:v>
                </c:pt>
                <c:pt idx="141">
                  <c:v>9</c:v>
                </c:pt>
                <c:pt idx="142">
                  <c:v>10</c:v>
                </c:pt>
                <c:pt idx="143">
                  <c:v>11</c:v>
                </c:pt>
                <c:pt idx="144">
                  <c:v>12</c:v>
                </c:pt>
                <c:pt idx="145">
                  <c:v>13</c:v>
                </c:pt>
                <c:pt idx="146">
                  <c:v>14</c:v>
                </c:pt>
                <c:pt idx="147">
                  <c:v>15</c:v>
                </c:pt>
                <c:pt idx="148">
                  <c:v>16</c:v>
                </c:pt>
                <c:pt idx="149">
                  <c:v>17</c:v>
                </c:pt>
                <c:pt idx="150">
                  <c:v>18</c:v>
                </c:pt>
                <c:pt idx="151">
                  <c:v>19</c:v>
                </c:pt>
                <c:pt idx="152">
                  <c:v>20</c:v>
                </c:pt>
                <c:pt idx="153">
                  <c:v>21</c:v>
                </c:pt>
                <c:pt idx="154">
                  <c:v>22</c:v>
                </c:pt>
                <c:pt idx="155">
                  <c:v>23</c:v>
                </c:pt>
                <c:pt idx="156">
                  <c:v>24</c:v>
                </c:pt>
                <c:pt idx="157">
                  <c:v>25</c:v>
                </c:pt>
                <c:pt idx="158">
                  <c:v>26</c:v>
                </c:pt>
                <c:pt idx="159">
                  <c:v>27</c:v>
                </c:pt>
                <c:pt idx="160">
                  <c:v>28</c:v>
                </c:pt>
                <c:pt idx="161">
                  <c:v>29</c:v>
                </c:pt>
                <c:pt idx="162">
                  <c:v>30</c:v>
                </c:pt>
                <c:pt idx="163">
                  <c:v>31</c:v>
                </c:pt>
                <c:pt idx="164">
                  <c:v>32</c:v>
                </c:pt>
                <c:pt idx="165">
                  <c:v>33</c:v>
                </c:pt>
                <c:pt idx="166">
                  <c:v>34</c:v>
                </c:pt>
                <c:pt idx="167">
                  <c:v>35</c:v>
                </c:pt>
                <c:pt idx="168">
                  <c:v>36</c:v>
                </c:pt>
                <c:pt idx="169">
                  <c:v>37</c:v>
                </c:pt>
                <c:pt idx="170">
                  <c:v>38</c:v>
                </c:pt>
                <c:pt idx="171">
                  <c:v>39</c:v>
                </c:pt>
                <c:pt idx="172">
                  <c:v>40</c:v>
                </c:pt>
                <c:pt idx="173">
                  <c:v>41</c:v>
                </c:pt>
                <c:pt idx="174">
                  <c:v>42</c:v>
                </c:pt>
                <c:pt idx="175">
                  <c:v>43</c:v>
                </c:pt>
                <c:pt idx="176">
                  <c:v>44</c:v>
                </c:pt>
                <c:pt idx="177">
                  <c:v>45</c:v>
                </c:pt>
                <c:pt idx="178">
                  <c:v>46</c:v>
                </c:pt>
                <c:pt idx="179">
                  <c:v>47</c:v>
                </c:pt>
                <c:pt idx="180">
                  <c:v>48</c:v>
                </c:pt>
                <c:pt idx="181">
                  <c:v>49</c:v>
                </c:pt>
                <c:pt idx="182">
                  <c:v>50</c:v>
                </c:pt>
                <c:pt idx="183">
                  <c:v>51</c:v>
                </c:pt>
                <c:pt idx="184">
                  <c:v>52</c:v>
                </c:pt>
                <c:pt idx="185">
                  <c:v>53</c:v>
                </c:pt>
                <c:pt idx="186">
                  <c:v>54</c:v>
                </c:pt>
                <c:pt idx="187">
                  <c:v>55</c:v>
                </c:pt>
                <c:pt idx="188">
                  <c:v>56</c:v>
                </c:pt>
                <c:pt idx="189">
                  <c:v>57</c:v>
                </c:pt>
                <c:pt idx="190">
                  <c:v>58</c:v>
                </c:pt>
                <c:pt idx="191">
                  <c:v>59</c:v>
                </c:pt>
                <c:pt idx="192">
                  <c:v>60</c:v>
                </c:pt>
                <c:pt idx="193">
                  <c:v>61</c:v>
                </c:pt>
                <c:pt idx="194">
                  <c:v>62</c:v>
                </c:pt>
                <c:pt idx="195">
                  <c:v>63</c:v>
                </c:pt>
                <c:pt idx="196">
                  <c:v>64</c:v>
                </c:pt>
                <c:pt idx="197">
                  <c:v>65</c:v>
                </c:pt>
                <c:pt idx="198">
                  <c:v>66</c:v>
                </c:pt>
                <c:pt idx="199">
                  <c:v>67</c:v>
                </c:pt>
                <c:pt idx="200">
                  <c:v>68</c:v>
                </c:pt>
                <c:pt idx="201">
                  <c:v>69</c:v>
                </c:pt>
                <c:pt idx="202">
                  <c:v>70</c:v>
                </c:pt>
                <c:pt idx="203">
                  <c:v>71</c:v>
                </c:pt>
                <c:pt idx="204">
                  <c:v>72</c:v>
                </c:pt>
                <c:pt idx="205">
                  <c:v>73</c:v>
                </c:pt>
                <c:pt idx="206">
                  <c:v>74</c:v>
                </c:pt>
                <c:pt idx="207">
                  <c:v>75</c:v>
                </c:pt>
                <c:pt idx="208">
                  <c:v>76</c:v>
                </c:pt>
                <c:pt idx="209">
                  <c:v>77</c:v>
                </c:pt>
                <c:pt idx="210">
                  <c:v>78</c:v>
                </c:pt>
                <c:pt idx="211">
                  <c:v>79</c:v>
                </c:pt>
                <c:pt idx="212">
                  <c:v>80</c:v>
                </c:pt>
                <c:pt idx="213">
                  <c:v>81</c:v>
                </c:pt>
                <c:pt idx="214">
                  <c:v>82</c:v>
                </c:pt>
                <c:pt idx="215">
                  <c:v>83</c:v>
                </c:pt>
                <c:pt idx="216">
                  <c:v>84</c:v>
                </c:pt>
                <c:pt idx="217">
                  <c:v>85</c:v>
                </c:pt>
                <c:pt idx="218">
                  <c:v>86</c:v>
                </c:pt>
                <c:pt idx="219">
                  <c:v>87</c:v>
                </c:pt>
                <c:pt idx="220">
                  <c:v>88</c:v>
                </c:pt>
                <c:pt idx="221">
                  <c:v>89</c:v>
                </c:pt>
                <c:pt idx="222">
                  <c:v>90</c:v>
                </c:pt>
                <c:pt idx="223">
                  <c:v>91</c:v>
                </c:pt>
                <c:pt idx="224">
                  <c:v>92</c:v>
                </c:pt>
                <c:pt idx="225">
                  <c:v>93</c:v>
                </c:pt>
                <c:pt idx="226">
                  <c:v>94</c:v>
                </c:pt>
                <c:pt idx="227">
                  <c:v>95</c:v>
                </c:pt>
                <c:pt idx="228">
                  <c:v>96</c:v>
                </c:pt>
                <c:pt idx="229">
                  <c:v>97</c:v>
                </c:pt>
                <c:pt idx="230">
                  <c:v>98</c:v>
                </c:pt>
                <c:pt idx="231">
                  <c:v>99</c:v>
                </c:pt>
                <c:pt idx="232">
                  <c:v>100</c:v>
                </c:pt>
                <c:pt idx="233">
                  <c:v>101</c:v>
                </c:pt>
                <c:pt idx="234">
                  <c:v>102</c:v>
                </c:pt>
                <c:pt idx="235">
                  <c:v>103</c:v>
                </c:pt>
                <c:pt idx="236">
                  <c:v>104</c:v>
                </c:pt>
                <c:pt idx="237">
                  <c:v>105</c:v>
                </c:pt>
                <c:pt idx="238">
                  <c:v>106</c:v>
                </c:pt>
                <c:pt idx="239">
                  <c:v>107</c:v>
                </c:pt>
                <c:pt idx="240">
                  <c:v>108</c:v>
                </c:pt>
                <c:pt idx="241">
                  <c:v>109</c:v>
                </c:pt>
                <c:pt idx="242">
                  <c:v>110</c:v>
                </c:pt>
                <c:pt idx="243">
                  <c:v>111</c:v>
                </c:pt>
                <c:pt idx="244">
                  <c:v>112</c:v>
                </c:pt>
                <c:pt idx="245">
                  <c:v>113</c:v>
                </c:pt>
                <c:pt idx="246">
                  <c:v>114</c:v>
                </c:pt>
                <c:pt idx="247">
                  <c:v>115</c:v>
                </c:pt>
                <c:pt idx="248">
                  <c:v>116</c:v>
                </c:pt>
                <c:pt idx="249">
                  <c:v>117</c:v>
                </c:pt>
                <c:pt idx="250">
                  <c:v>118</c:v>
                </c:pt>
                <c:pt idx="251">
                  <c:v>119</c:v>
                </c:pt>
                <c:pt idx="252">
                  <c:v>120</c:v>
                </c:pt>
                <c:pt idx="253">
                  <c:v>121</c:v>
                </c:pt>
                <c:pt idx="254">
                  <c:v>122</c:v>
                </c:pt>
                <c:pt idx="255">
                  <c:v>123</c:v>
                </c:pt>
                <c:pt idx="256">
                  <c:v>124</c:v>
                </c:pt>
                <c:pt idx="257">
                  <c:v>125</c:v>
                </c:pt>
                <c:pt idx="258">
                  <c:v>126</c:v>
                </c:pt>
                <c:pt idx="259">
                  <c:v>127</c:v>
                </c:pt>
                <c:pt idx="260">
                  <c:v>128</c:v>
                </c:pt>
                <c:pt idx="261">
                  <c:v>129</c:v>
                </c:pt>
                <c:pt idx="262">
                  <c:v>130</c:v>
                </c:pt>
                <c:pt idx="263">
                  <c:v>131</c:v>
                </c:pt>
                <c:pt idx="264">
                  <c:v>132</c:v>
                </c:pt>
                <c:pt idx="265">
                  <c:v>133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</c:numCache>
            </c:numRef>
          </c:cat>
          <c:val>
            <c:numRef>
              <c:f>Расчет!$D$24:$D$291</c:f>
              <c:numCache>
                <c:formatCode>0.00</c:formatCode>
                <c:ptCount val="268"/>
                <c:pt idx="0">
                  <c:v>1.7057431364333411</c:v>
                </c:pt>
                <c:pt idx="1">
                  <c:v>2.2125658561923558</c:v>
                </c:pt>
                <c:pt idx="2">
                  <c:v>2.7290092012457876</c:v>
                </c:pt>
                <c:pt idx="3">
                  <c:v>3.2549370851320987</c:v>
                </c:pt>
                <c:pt idx="4">
                  <c:v>3.7902024307397255</c:v>
                </c:pt>
                <c:pt idx="5">
                  <c:v>4.3346468191708425</c:v>
                </c:pt>
                <c:pt idx="6">
                  <c:v>4.8881001614780644</c:v>
                </c:pt>
                <c:pt idx="7">
                  <c:v>5.4503803967925251</c:v>
                </c:pt>
                <c:pt idx="8">
                  <c:v>6.0212932204678395</c:v>
                </c:pt>
                <c:pt idx="9">
                  <c:v>6.6006318459453439</c:v>
                </c:pt>
                <c:pt idx="10">
                  <c:v>7.1881768040938709</c:v>
                </c:pt>
                <c:pt idx="11">
                  <c:v>7.7836957837879481</c:v>
                </c:pt>
                <c:pt idx="12">
                  <c:v>8.3869435174626688</c:v>
                </c:pt>
                <c:pt idx="13">
                  <c:v>8.9976617153074017</c:v>
                </c:pt>
                <c:pt idx="14">
                  <c:v>9.6155790516432944</c:v>
                </c:pt>
                <c:pt idx="15">
                  <c:v>10.240411206853281</c:v>
                </c:pt>
                <c:pt idx="16">
                  <c:v>10.871860968009855</c:v>
                </c:pt>
                <c:pt idx="17">
                  <c:v>11.509618391061395</c:v>
                </c:pt>
                <c:pt idx="18">
                  <c:v>12.153361027096025</c:v>
                </c:pt>
                <c:pt idx="19">
                  <c:v>12.802754214805873</c:v>
                </c:pt>
                <c:pt idx="20">
                  <c:v>13.457451440816612</c:v>
                </c:pt>
                <c:pt idx="21">
                  <c:v>14.117094769037124</c:v>
                </c:pt>
                <c:pt idx="22">
                  <c:v>14.781315339621273</c:v>
                </c:pt>
                <c:pt idx="23">
                  <c:v>15.449733937524513</c:v>
                </c:pt>
                <c:pt idx="24">
                  <c:v>16.121961629985009</c:v>
                </c:pt>
                <c:pt idx="25">
                  <c:v>16.797600471575862</c:v>
                </c:pt>
                <c:pt idx="26">
                  <c:v>17.476244274763445</c:v>
                </c:pt>
                <c:pt idx="27">
                  <c:v>18.157479443181899</c:v>
                </c:pt>
                <c:pt idx="28">
                  <c:v>18.840885864101494</c:v>
                </c:pt>
                <c:pt idx="29">
                  <c:v>19.52603785585157</c:v>
                </c:pt>
                <c:pt idx="30">
                  <c:v>20.212505165246455</c:v>
                </c:pt>
                <c:pt idx="31">
                  <c:v>20.899854009402532</c:v>
                </c:pt>
                <c:pt idx="32">
                  <c:v>21.587648155703874</c:v>
                </c:pt>
                <c:pt idx="33">
                  <c:v>22.2754500331082</c:v>
                </c:pt>
                <c:pt idx="34">
                  <c:v>22.962821867491897</c:v>
                </c:pt>
                <c:pt idx="35">
                  <c:v>23.649326833315484</c:v>
                </c:pt>
                <c:pt idx="36">
                  <c:v>24.334530213571327</c:v>
                </c:pt>
                <c:pt idx="37">
                  <c:v>25.01800055974627</c:v>
                </c:pt>
                <c:pt idx="38">
                  <c:v>25.699310843421841</c:v>
                </c:pt>
                <c:pt idx="39">
                  <c:v>26.378039591123439</c:v>
                </c:pt>
                <c:pt idx="40">
                  <c:v>27.053771994132347</c:v>
                </c:pt>
                <c:pt idx="41">
                  <c:v>27.726100985202635</c:v>
                </c:pt>
                <c:pt idx="42">
                  <c:v>28.394628274432392</c:v>
                </c:pt>
                <c:pt idx="43">
                  <c:v>29.058965336994589</c:v>
                </c:pt>
                <c:pt idx="44">
                  <c:v>29.718734345930585</c:v>
                </c:pt>
                <c:pt idx="45">
                  <c:v>30.373569043843275</c:v>
                </c:pt>
                <c:pt idx="46">
                  <c:v>31.023115548016364</c:v>
                </c:pt>
                <c:pt idx="47">
                  <c:v>31.667033084217394</c:v>
                </c:pt>
                <c:pt idx="48">
                  <c:v>32.304994645270995</c:v>
                </c:pt>
                <c:pt idx="49">
                  <c:v>32.936687571299245</c:v>
                </c:pt>
                <c:pt idx="50">
                  <c:v>33.56181404939727</c:v>
                </c:pt>
                <c:pt idx="51">
                  <c:v>34.180091531360404</c:v>
                </c:pt>
                <c:pt idx="52">
                  <c:v>34.79125306892908</c:v>
                </c:pt>
                <c:pt idx="53">
                  <c:v>35.395047566844084</c:v>
                </c:pt>
                <c:pt idx="54">
                  <c:v>35.991239954784646</c:v>
                </c:pt>
                <c:pt idx="55">
                  <c:v>36.5796112800044</c:v>
                </c:pt>
                <c:pt idx="56">
                  <c:v>37.15995872315699</c:v>
                </c:pt>
                <c:pt idx="57">
                  <c:v>37.732095540419039</c:v>
                </c:pt>
                <c:pt idx="58">
                  <c:v>38.295850935555933</c:v>
                </c:pt>
                <c:pt idx="59">
                  <c:v>38.851069866041826</c:v>
                </c:pt>
                <c:pt idx="60">
                  <c:v>39.397612787732925</c:v>
                </c:pt>
                <c:pt idx="61">
                  <c:v>39.935355342894184</c:v>
                </c:pt>
                <c:pt idx="62">
                  <c:v>40.464187996609354</c:v>
                </c:pt>
                <c:pt idx="63">
                  <c:v>40.984015626753489</c:v>
                </c:pt>
                <c:pt idx="64">
                  <c:v>41.494757072784296</c:v>
                </c:pt>
                <c:pt idx="65">
                  <c:v>41.996344648616514</c:v>
                </c:pt>
                <c:pt idx="66">
                  <c:v>42.488723624790907</c:v>
                </c:pt>
                <c:pt idx="67">
                  <c:v>42.971851685039951</c:v>
                </c:pt>
                <c:pt idx="68">
                  <c:v>43.445698362189773</c:v>
                </c:pt>
                <c:pt idx="69">
                  <c:v>43.910244458138578</c:v>
                </c:pt>
                <c:pt idx="70">
                  <c:v>44.36548145241153</c:v>
                </c:pt>
                <c:pt idx="71">
                  <c:v>44.811410903525029</c:v>
                </c:pt>
                <c:pt idx="72">
                  <c:v>45.248043847104498</c:v>
                </c:pt>
                <c:pt idx="73">
                  <c:v>45.675400194393944</c:v>
                </c:pt>
                <c:pt idx="74">
                  <c:v>46.09350813448026</c:v>
                </c:pt>
                <c:pt idx="75">
                  <c:v>46.502403543235658</c:v>
                </c:pt>
                <c:pt idx="76">
                  <c:v>46.902129401661</c:v>
                </c:pt>
                <c:pt idx="77">
                  <c:v>47.292735225997916</c:v>
                </c:pt>
                <c:pt idx="78">
                  <c:v>47.674276511669802</c:v>
                </c:pt>
                <c:pt idx="79">
                  <c:v>48.046814192815447</c:v>
                </c:pt>
                <c:pt idx="80">
                  <c:v>48.410414118896369</c:v>
                </c:pt>
                <c:pt idx="81">
                  <c:v>48.765146549590725</c:v>
                </c:pt>
                <c:pt idx="82">
                  <c:v>49.111085668938188</c:v>
                </c:pt>
                <c:pt idx="83">
                  <c:v>49.448309119465961</c:v>
                </c:pt>
                <c:pt idx="84">
                  <c:v>49.776897556813083</c:v>
                </c:pt>
                <c:pt idx="85">
                  <c:v>50.096934225176625</c:v>
                </c:pt>
                <c:pt idx="86">
                  <c:v>50.408504553724669</c:v>
                </c:pt>
                <c:pt idx="87">
                  <c:v>50.711695773966738</c:v>
                </c:pt>
                <c:pt idx="88">
                  <c:v>51.006596557929839</c:v>
                </c:pt>
                <c:pt idx="89">
                  <c:v>51.293296676868067</c:v>
                </c:pt>
                <c:pt idx="90">
                  <c:v>51.571886680126966</c:v>
                </c:pt>
                <c:pt idx="91">
                  <c:v>51.842457593693098</c:v>
                </c:pt>
                <c:pt idx="92">
                  <c:v>52.10510063788368</c:v>
                </c:pt>
                <c:pt idx="93">
                  <c:v>52.359906963568221</c:v>
                </c:pt>
                <c:pt idx="94">
                  <c:v>52.606967406263379</c:v>
                </c:pt>
                <c:pt idx="95">
                  <c:v>52.846372257403516</c:v>
                </c:pt>
                <c:pt idx="96">
                  <c:v>53.078211052058748</c:v>
                </c:pt>
                <c:pt idx="97">
                  <c:v>53.302572372353666</c:v>
                </c:pt>
                <c:pt idx="98">
                  <c:v>53.519543665827285</c:v>
                </c:pt>
                <c:pt idx="99">
                  <c:v>53.729211077968188</c:v>
                </c:pt>
                <c:pt idx="100">
                  <c:v>53.931659298162771</c:v>
                </c:pt>
                <c:pt idx="101">
                  <c:v>54.126971418297927</c:v>
                </c:pt>
                <c:pt idx="102">
                  <c:v>54.315228803273271</c:v>
                </c:pt>
                <c:pt idx="103">
                  <c:v>54.496510972691226</c:v>
                </c:pt>
                <c:pt idx="104">
                  <c:v>54.670895493012523</c:v>
                </c:pt>
                <c:pt idx="105">
                  <c:v>54.83845787948502</c:v>
                </c:pt>
                <c:pt idx="106">
                  <c:v>54.999271507178008</c:v>
                </c:pt>
                <c:pt idx="107">
                  <c:v>55.153407530477097</c:v>
                </c:pt>
                <c:pt idx="108">
                  <c:v>55.300934810423172</c:v>
                </c:pt>
                <c:pt idx="109">
                  <c:v>55.44191984930336</c:v>
                </c:pt>
                <c:pt idx="110">
                  <c:v>55.576426731932088</c:v>
                </c:pt>
                <c:pt idx="111">
                  <c:v>55.704517073086777</c:v>
                </c:pt>
                <c:pt idx="112">
                  <c:v>55.826249970590453</c:v>
                </c:pt>
                <c:pt idx="113">
                  <c:v>55.941681963562615</c:v>
                </c:pt>
                <c:pt idx="114">
                  <c:v>56.050866995386485</c:v>
                </c:pt>
                <c:pt idx="115">
                  <c:v>56.153856380968449</c:v>
                </c:pt>
                <c:pt idx="116">
                  <c:v>56.250698777891927</c:v>
                </c:pt>
                <c:pt idx="117">
                  <c:v>56.3414401610938</c:v>
                </c:pt>
                <c:pt idx="118">
                  <c:v>56.42612380071813</c:v>
                </c:pt>
                <c:pt idx="119">
                  <c:v>56.504790242825123</c:v>
                </c:pt>
                <c:pt idx="120">
                  <c:v>56.577477292658614</c:v>
                </c:pt>
                <c:pt idx="121">
                  <c:v>56.644220000197919</c:v>
                </c:pt>
                <c:pt idx="122">
                  <c:v>56.705050647742695</c:v>
                </c:pt>
                <c:pt idx="123">
                  <c:v>56.759998739301807</c:v>
                </c:pt>
                <c:pt idx="124">
                  <c:v>56.809090991577165</c:v>
                </c:pt>
                <c:pt idx="125">
                  <c:v>56.852351326355773</c:v>
                </c:pt>
                <c:pt idx="126">
                  <c:v>56.889800864141193</c:v>
                </c:pt>
                <c:pt idx="127">
                  <c:v>56.921457918876428</c:v>
                </c:pt>
                <c:pt idx="128">
                  <c:v>56.947337993628565</c:v>
                </c:pt>
                <c:pt idx="129">
                  <c:v>56.967453777122898</c:v>
                </c:pt>
                <c:pt idx="130">
                  <c:v>56.981815141033991</c:v>
                </c:pt>
                <c:pt idx="131">
                  <c:v>56.990429137956966</c:v>
                </c:pt>
                <c:pt idx="132">
                  <c:v>56.993300000000033</c:v>
                </c:pt>
                <c:pt idx="133">
                  <c:v>56.990429137956966</c:v>
                </c:pt>
                <c:pt idx="134">
                  <c:v>56.981815141033991</c:v>
                </c:pt>
                <c:pt idx="135">
                  <c:v>56.967453777122898</c:v>
                </c:pt>
                <c:pt idx="136">
                  <c:v>56.947337993628565</c:v>
                </c:pt>
                <c:pt idx="137">
                  <c:v>56.921457918876428</c:v>
                </c:pt>
                <c:pt idx="138">
                  <c:v>56.889800864141193</c:v>
                </c:pt>
                <c:pt idx="139">
                  <c:v>56.852351326355773</c:v>
                </c:pt>
                <c:pt idx="140">
                  <c:v>56.809090991577165</c:v>
                </c:pt>
                <c:pt idx="141">
                  <c:v>56.759998739301807</c:v>
                </c:pt>
                <c:pt idx="142">
                  <c:v>56.705050647742695</c:v>
                </c:pt>
                <c:pt idx="143">
                  <c:v>56.644220000197919</c:v>
                </c:pt>
                <c:pt idx="144">
                  <c:v>56.577477292658614</c:v>
                </c:pt>
                <c:pt idx="145">
                  <c:v>56.504790242825123</c:v>
                </c:pt>
                <c:pt idx="146">
                  <c:v>56.42612380071813</c:v>
                </c:pt>
                <c:pt idx="147">
                  <c:v>56.3414401610938</c:v>
                </c:pt>
                <c:pt idx="148">
                  <c:v>56.250698777891927</c:v>
                </c:pt>
                <c:pt idx="149">
                  <c:v>56.153856380968449</c:v>
                </c:pt>
                <c:pt idx="150">
                  <c:v>56.050866995386485</c:v>
                </c:pt>
                <c:pt idx="151">
                  <c:v>55.941681963562615</c:v>
                </c:pt>
                <c:pt idx="152">
                  <c:v>55.826249970590453</c:v>
                </c:pt>
                <c:pt idx="153">
                  <c:v>55.704517073086777</c:v>
                </c:pt>
                <c:pt idx="154">
                  <c:v>55.576426731932088</c:v>
                </c:pt>
                <c:pt idx="155">
                  <c:v>55.44191984930336</c:v>
                </c:pt>
                <c:pt idx="156">
                  <c:v>55.300934810423172</c:v>
                </c:pt>
                <c:pt idx="157">
                  <c:v>55.153407530477097</c:v>
                </c:pt>
                <c:pt idx="158">
                  <c:v>54.999271507178008</c:v>
                </c:pt>
                <c:pt idx="159">
                  <c:v>54.83845787948502</c:v>
                </c:pt>
                <c:pt idx="160">
                  <c:v>54.670895493012523</c:v>
                </c:pt>
                <c:pt idx="161">
                  <c:v>54.496510972691226</c:v>
                </c:pt>
                <c:pt idx="162">
                  <c:v>54.315228803273271</c:v>
                </c:pt>
                <c:pt idx="163">
                  <c:v>54.126971418297927</c:v>
                </c:pt>
                <c:pt idx="164">
                  <c:v>53.931659298162771</c:v>
                </c:pt>
                <c:pt idx="165">
                  <c:v>53.729211077968188</c:v>
                </c:pt>
                <c:pt idx="166">
                  <c:v>53.519543665827285</c:v>
                </c:pt>
                <c:pt idx="167">
                  <c:v>53.302572372353666</c:v>
                </c:pt>
                <c:pt idx="168">
                  <c:v>53.078211052058748</c:v>
                </c:pt>
                <c:pt idx="169">
                  <c:v>52.846372257403516</c:v>
                </c:pt>
                <c:pt idx="170">
                  <c:v>52.606967406263379</c:v>
                </c:pt>
                <c:pt idx="171">
                  <c:v>52.359906963568221</c:v>
                </c:pt>
                <c:pt idx="172">
                  <c:v>52.10510063788368</c:v>
                </c:pt>
                <c:pt idx="173">
                  <c:v>51.842457593693098</c:v>
                </c:pt>
                <c:pt idx="174">
                  <c:v>51.571886680126966</c:v>
                </c:pt>
                <c:pt idx="175">
                  <c:v>51.293296676868067</c:v>
                </c:pt>
                <c:pt idx="176">
                  <c:v>51.006596557929839</c:v>
                </c:pt>
                <c:pt idx="177">
                  <c:v>50.711695773966738</c:v>
                </c:pt>
                <c:pt idx="178">
                  <c:v>50.408504553724669</c:v>
                </c:pt>
                <c:pt idx="179">
                  <c:v>50.096934225176625</c:v>
                </c:pt>
                <c:pt idx="180">
                  <c:v>49.776897556813083</c:v>
                </c:pt>
                <c:pt idx="181">
                  <c:v>49.448309119465961</c:v>
                </c:pt>
                <c:pt idx="182">
                  <c:v>49.111085668938188</c:v>
                </c:pt>
                <c:pt idx="183">
                  <c:v>48.765146549590725</c:v>
                </c:pt>
                <c:pt idx="184">
                  <c:v>48.410414118896369</c:v>
                </c:pt>
                <c:pt idx="185">
                  <c:v>48.046814192815447</c:v>
                </c:pt>
                <c:pt idx="186">
                  <c:v>47.674276511669802</c:v>
                </c:pt>
                <c:pt idx="187">
                  <c:v>47.292735225997916</c:v>
                </c:pt>
                <c:pt idx="188">
                  <c:v>46.902129401661</c:v>
                </c:pt>
                <c:pt idx="189">
                  <c:v>46.502403543235658</c:v>
                </c:pt>
                <c:pt idx="190">
                  <c:v>46.09350813448026</c:v>
                </c:pt>
                <c:pt idx="191">
                  <c:v>45.675400194393944</c:v>
                </c:pt>
                <c:pt idx="192">
                  <c:v>45.248043847104498</c:v>
                </c:pt>
                <c:pt idx="193">
                  <c:v>44.811410903525029</c:v>
                </c:pt>
                <c:pt idx="194">
                  <c:v>44.36548145241153</c:v>
                </c:pt>
                <c:pt idx="195">
                  <c:v>43.910244458138578</c:v>
                </c:pt>
                <c:pt idx="196">
                  <c:v>43.445698362189773</c:v>
                </c:pt>
                <c:pt idx="197">
                  <c:v>42.971851685039951</c:v>
                </c:pt>
                <c:pt idx="198">
                  <c:v>42.488723624790907</c:v>
                </c:pt>
                <c:pt idx="199">
                  <c:v>41.996344648616514</c:v>
                </c:pt>
                <c:pt idx="200">
                  <c:v>41.494757072784296</c:v>
                </c:pt>
                <c:pt idx="201">
                  <c:v>40.984015626753489</c:v>
                </c:pt>
                <c:pt idx="202">
                  <c:v>40.464187996609354</c:v>
                </c:pt>
                <c:pt idx="203">
                  <c:v>39.935355342894184</c:v>
                </c:pt>
                <c:pt idx="204">
                  <c:v>39.397612787732925</c:v>
                </c:pt>
                <c:pt idx="205">
                  <c:v>38.851069866041826</c:v>
                </c:pt>
                <c:pt idx="206">
                  <c:v>38.295850935555933</c:v>
                </c:pt>
                <c:pt idx="207">
                  <c:v>37.732095540419039</c:v>
                </c:pt>
                <c:pt idx="208">
                  <c:v>37.15995872315699</c:v>
                </c:pt>
                <c:pt idx="209">
                  <c:v>36.5796112800044</c:v>
                </c:pt>
                <c:pt idx="210">
                  <c:v>35.991239954784646</c:v>
                </c:pt>
                <c:pt idx="211">
                  <c:v>35.395047566844084</c:v>
                </c:pt>
                <c:pt idx="212">
                  <c:v>34.79125306892908</c:v>
                </c:pt>
                <c:pt idx="213">
                  <c:v>34.180091531360404</c:v>
                </c:pt>
                <c:pt idx="214">
                  <c:v>33.56181404939727</c:v>
                </c:pt>
                <c:pt idx="215">
                  <c:v>32.936687571299245</c:v>
                </c:pt>
                <c:pt idx="216">
                  <c:v>32.304994645270995</c:v>
                </c:pt>
                <c:pt idx="217">
                  <c:v>31.667033084217394</c:v>
                </c:pt>
                <c:pt idx="218">
                  <c:v>31.023115548016364</c:v>
                </c:pt>
                <c:pt idx="219">
                  <c:v>30.373569043843275</c:v>
                </c:pt>
                <c:pt idx="220">
                  <c:v>29.718734345930585</c:v>
                </c:pt>
                <c:pt idx="221">
                  <c:v>29.058965336994589</c:v>
                </c:pt>
                <c:pt idx="222">
                  <c:v>28.394628274432392</c:v>
                </c:pt>
                <c:pt idx="223">
                  <c:v>27.726100985202635</c:v>
                </c:pt>
                <c:pt idx="224">
                  <c:v>27.053771994132347</c:v>
                </c:pt>
                <c:pt idx="225">
                  <c:v>26.378039591123439</c:v>
                </c:pt>
                <c:pt idx="226">
                  <c:v>25.699310843421841</c:v>
                </c:pt>
                <c:pt idx="227">
                  <c:v>25.01800055974627</c:v>
                </c:pt>
                <c:pt idx="228">
                  <c:v>24.334530213571327</c:v>
                </c:pt>
                <c:pt idx="229">
                  <c:v>23.649326833315484</c:v>
                </c:pt>
                <c:pt idx="230">
                  <c:v>22.962821867491897</c:v>
                </c:pt>
                <c:pt idx="231">
                  <c:v>22.2754500331082</c:v>
                </c:pt>
                <c:pt idx="232">
                  <c:v>21.587648155703874</c:v>
                </c:pt>
                <c:pt idx="233">
                  <c:v>20.899854009402532</c:v>
                </c:pt>
                <c:pt idx="234">
                  <c:v>20.212505165246455</c:v>
                </c:pt>
                <c:pt idx="235">
                  <c:v>19.52603785585157</c:v>
                </c:pt>
                <c:pt idx="236">
                  <c:v>18.840885864101494</c:v>
                </c:pt>
                <c:pt idx="237">
                  <c:v>18.157479443181899</c:v>
                </c:pt>
                <c:pt idx="238">
                  <c:v>17.476244274763445</c:v>
                </c:pt>
                <c:pt idx="239">
                  <c:v>16.797600471575862</c:v>
                </c:pt>
                <c:pt idx="240">
                  <c:v>16.121961629985009</c:v>
                </c:pt>
                <c:pt idx="241">
                  <c:v>15.449733937524513</c:v>
                </c:pt>
                <c:pt idx="242">
                  <c:v>14.781315339621273</c:v>
                </c:pt>
                <c:pt idx="243">
                  <c:v>14.117094769037124</c:v>
                </c:pt>
                <c:pt idx="244">
                  <c:v>13.457451440816612</c:v>
                </c:pt>
                <c:pt idx="245">
                  <c:v>12.802754214805873</c:v>
                </c:pt>
                <c:pt idx="246">
                  <c:v>12.153361027096025</c:v>
                </c:pt>
                <c:pt idx="247">
                  <c:v>11.509618391061395</c:v>
                </c:pt>
                <c:pt idx="248">
                  <c:v>10.871860968009855</c:v>
                </c:pt>
                <c:pt idx="249">
                  <c:v>10.240411206853281</c:v>
                </c:pt>
                <c:pt idx="250">
                  <c:v>9.6155790516432944</c:v>
                </c:pt>
                <c:pt idx="251">
                  <c:v>8.9976617153074017</c:v>
                </c:pt>
                <c:pt idx="252">
                  <c:v>8.3869435174626688</c:v>
                </c:pt>
                <c:pt idx="253">
                  <c:v>7.7836957837879481</c:v>
                </c:pt>
                <c:pt idx="254">
                  <c:v>7.1881768040938709</c:v>
                </c:pt>
                <c:pt idx="255">
                  <c:v>6.6006318459453439</c:v>
                </c:pt>
                <c:pt idx="256">
                  <c:v>6.0212932204678395</c:v>
                </c:pt>
                <c:pt idx="257">
                  <c:v>5.4503803967925251</c:v>
                </c:pt>
                <c:pt idx="258">
                  <c:v>4.8881001614780644</c:v>
                </c:pt>
                <c:pt idx="259">
                  <c:v>4.3346468191708425</c:v>
                </c:pt>
                <c:pt idx="260">
                  <c:v>3.7902024307397255</c:v>
                </c:pt>
                <c:pt idx="261">
                  <c:v>3.2549370851320987</c:v>
                </c:pt>
                <c:pt idx="262">
                  <c:v>2.7290092012457876</c:v>
                </c:pt>
                <c:pt idx="263">
                  <c:v>2.2125658561923558</c:v>
                </c:pt>
                <c:pt idx="264">
                  <c:v>1.7057431364333411</c:v>
                </c:pt>
                <c:pt idx="265">
                  <c:v>1.2086665084013646</c:v>
                </c:pt>
                <c:pt idx="266">
                  <c:v>0</c:v>
                </c:pt>
                <c:pt idx="267">
                  <c:v>0</c:v>
                </c:pt>
              </c:numCache>
            </c:numRef>
          </c:val>
        </c:ser>
        <c:marker val="1"/>
        <c:axId val="95515008"/>
        <c:axId val="95516928"/>
      </c:lineChart>
      <c:catAx>
        <c:axId val="95515008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Азимут</a:t>
                </a:r>
              </a:p>
            </c:rich>
          </c:tx>
          <c:layout/>
        </c:title>
        <c:numFmt formatCode="#,##0" sourceLinked="0"/>
        <c:tickLblPos val="nextTo"/>
        <c:spPr>
          <a:ln w="25400">
            <a:solidFill>
              <a:srgbClr val="0000FF"/>
            </a:solidFill>
          </a:ln>
        </c:spPr>
        <c:txPr>
          <a:bodyPr/>
          <a:lstStyle/>
          <a:p>
            <a:pPr>
              <a:defRPr sz="800"/>
            </a:pPr>
            <a:endParaRPr lang="ru-RU"/>
          </a:p>
        </c:txPr>
        <c:crossAx val="95516928"/>
        <c:crossesAt val="0"/>
        <c:auto val="1"/>
        <c:lblAlgn val="ctr"/>
        <c:lblOffset val="100"/>
        <c:tickMarkSkip val="10"/>
      </c:catAx>
      <c:valAx>
        <c:axId val="95516928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/>
                  <a:t>Высота</a:t>
                </a:r>
              </a:p>
            </c:rich>
          </c:tx>
          <c:layout/>
        </c:title>
        <c:numFmt formatCode="0" sourceLinked="0"/>
        <c:tickLblPos val="nextTo"/>
        <c:spPr>
          <a:ln w="25400">
            <a:solidFill>
              <a:srgbClr val="0000FF"/>
            </a:solidFill>
          </a:ln>
        </c:spPr>
        <c:txPr>
          <a:bodyPr/>
          <a:lstStyle/>
          <a:p>
            <a:pPr>
              <a:defRPr sz="800"/>
            </a:pPr>
            <a:endParaRPr lang="ru-RU"/>
          </a:p>
        </c:txPr>
        <c:crossAx val="95515008"/>
        <c:crosses val="autoZero"/>
        <c:crossBetween val="midCat"/>
        <c:majorUnit val="2"/>
        <c:minorUnit val="2"/>
      </c:valAx>
    </c:plotArea>
    <c:plotVisOnly val="1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400"/>
              <a:t>Суточные суммы радиации на горизонтальную поверхность. Нижний Новгород. МДж/м</a:t>
            </a:r>
            <a:r>
              <a:rPr lang="ru-RU" sz="1400" baseline="30000"/>
              <a:t>2</a:t>
            </a:r>
            <a:r>
              <a:rPr lang="ru-RU" sz="1400"/>
              <a:t> </a:t>
            </a:r>
          </a:p>
        </c:rich>
      </c:tx>
      <c:layout/>
    </c:title>
    <c:plotArea>
      <c:layout/>
      <c:lineChart>
        <c:grouping val="standard"/>
        <c:ser>
          <c:idx val="1"/>
          <c:order val="0"/>
          <c:tx>
            <c:strRef>
              <c:f>Н_Новгород!$C$5</c:f>
              <c:strCache>
                <c:ptCount val="1"/>
                <c:pt idx="0">
                  <c:v>Низкая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Н_Новгород!$A$6:$A$17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Н_Новгород!$C$6:$C$17</c:f>
              <c:numCache>
                <c:formatCode>0.0</c:formatCode>
                <c:ptCount val="12"/>
                <c:pt idx="0">
                  <c:v>0.3</c:v>
                </c:pt>
                <c:pt idx="1">
                  <c:v>2</c:v>
                </c:pt>
                <c:pt idx="2">
                  <c:v>5.8</c:v>
                </c:pt>
                <c:pt idx="3">
                  <c:v>12.1</c:v>
                </c:pt>
                <c:pt idx="4">
                  <c:v>18.100000000000001</c:v>
                </c:pt>
                <c:pt idx="5">
                  <c:v>21.2</c:v>
                </c:pt>
                <c:pt idx="6">
                  <c:v>19.899999999999999</c:v>
                </c:pt>
                <c:pt idx="7">
                  <c:v>14.7</c:v>
                </c:pt>
                <c:pt idx="8">
                  <c:v>8</c:v>
                </c:pt>
                <c:pt idx="9">
                  <c:v>3.1</c:v>
                </c:pt>
                <c:pt idx="10">
                  <c:v>0.8</c:v>
                </c:pt>
                <c:pt idx="11">
                  <c:v>0.3</c:v>
                </c:pt>
              </c:numCache>
            </c:numRef>
          </c:val>
        </c:ser>
        <c:ser>
          <c:idx val="2"/>
          <c:order val="1"/>
          <c:tx>
            <c:strRef>
              <c:f>Н_Новгород!$D$5</c:f>
              <c:strCache>
                <c:ptCount val="1"/>
                <c:pt idx="0">
                  <c:v>Норма</c:v>
                </c:pt>
              </c:strCache>
            </c:strRef>
          </c:tx>
          <c:spPr>
            <a:ln w="25400">
              <a:solidFill>
                <a:srgbClr val="FF00FF"/>
              </a:solidFill>
            </a:ln>
          </c:spPr>
          <c:marker>
            <c:symbol val="none"/>
          </c:marker>
          <c:cat>
            <c:numRef>
              <c:f>Н_Новгород!$A$6:$A$17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Н_Новгород!$D$6:$D$17</c:f>
              <c:numCache>
                <c:formatCode>0.0</c:formatCode>
                <c:ptCount val="12"/>
                <c:pt idx="0">
                  <c:v>0.9</c:v>
                </c:pt>
                <c:pt idx="1">
                  <c:v>4</c:v>
                </c:pt>
                <c:pt idx="2">
                  <c:v>9.6</c:v>
                </c:pt>
                <c:pt idx="3">
                  <c:v>18.2</c:v>
                </c:pt>
                <c:pt idx="4">
                  <c:v>25.9</c:v>
                </c:pt>
                <c:pt idx="5">
                  <c:v>29.8</c:v>
                </c:pt>
                <c:pt idx="6">
                  <c:v>28.1</c:v>
                </c:pt>
                <c:pt idx="7">
                  <c:v>21.4</c:v>
                </c:pt>
                <c:pt idx="8">
                  <c:v>12.7</c:v>
                </c:pt>
                <c:pt idx="9">
                  <c:v>5.8</c:v>
                </c:pt>
                <c:pt idx="10">
                  <c:v>2</c:v>
                </c:pt>
                <c:pt idx="11">
                  <c:v>0.9</c:v>
                </c:pt>
              </c:numCache>
            </c:numRef>
          </c:val>
        </c:ser>
        <c:ser>
          <c:idx val="3"/>
          <c:order val="2"/>
          <c:tx>
            <c:strRef>
              <c:f>Н_Новгород!$E$5</c:f>
              <c:strCache>
                <c:ptCount val="1"/>
                <c:pt idx="0">
                  <c:v>Высокая</c:v>
                </c:pt>
              </c:strCache>
            </c:strRef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cat>
            <c:numRef>
              <c:f>Н_Новгород!$A$6:$A$17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Н_Новгород!$E$6:$E$17</c:f>
              <c:numCache>
                <c:formatCode>0.0</c:formatCode>
                <c:ptCount val="12"/>
                <c:pt idx="0">
                  <c:v>1.4</c:v>
                </c:pt>
                <c:pt idx="1">
                  <c:v>5.4</c:v>
                </c:pt>
                <c:pt idx="2">
                  <c:v>12</c:v>
                </c:pt>
                <c:pt idx="3">
                  <c:v>21.9</c:v>
                </c:pt>
                <c:pt idx="4">
                  <c:v>30.5</c:v>
                </c:pt>
                <c:pt idx="5">
                  <c:v>34.9</c:v>
                </c:pt>
                <c:pt idx="6">
                  <c:v>33</c:v>
                </c:pt>
                <c:pt idx="7">
                  <c:v>25.5</c:v>
                </c:pt>
                <c:pt idx="8">
                  <c:v>15.6</c:v>
                </c:pt>
                <c:pt idx="9">
                  <c:v>7.5</c:v>
                </c:pt>
                <c:pt idx="10">
                  <c:v>2.8</c:v>
                </c:pt>
                <c:pt idx="11">
                  <c:v>1.4</c:v>
                </c:pt>
              </c:numCache>
            </c:numRef>
          </c:val>
        </c:ser>
        <c:ser>
          <c:idx val="0"/>
          <c:order val="3"/>
          <c:tx>
            <c:v>Справочник</c:v>
          </c:tx>
          <c:spPr>
            <a:ln>
              <a:solidFill>
                <a:srgbClr val="009900"/>
              </a:solidFill>
            </a:ln>
          </c:spPr>
          <c:marker>
            <c:symbol val="none"/>
          </c:marker>
          <c:val>
            <c:numRef>
              <c:f>Н_Новгород!$F$6:$F$17</c:f>
              <c:numCache>
                <c:formatCode>0.00</c:formatCode>
                <c:ptCount val="12"/>
                <c:pt idx="0">
                  <c:v>1.82</c:v>
                </c:pt>
                <c:pt idx="1">
                  <c:v>4.5999999999999996</c:v>
                </c:pt>
                <c:pt idx="2">
                  <c:v>9.08</c:v>
                </c:pt>
                <c:pt idx="3">
                  <c:v>13.69</c:v>
                </c:pt>
                <c:pt idx="4">
                  <c:v>18.559999999999999</c:v>
                </c:pt>
                <c:pt idx="5">
                  <c:v>21.41</c:v>
                </c:pt>
                <c:pt idx="6">
                  <c:v>18.829999999999998</c:v>
                </c:pt>
                <c:pt idx="7">
                  <c:v>15.62</c:v>
                </c:pt>
                <c:pt idx="8">
                  <c:v>9.5500000000000007</c:v>
                </c:pt>
                <c:pt idx="9">
                  <c:v>4.25</c:v>
                </c:pt>
                <c:pt idx="10">
                  <c:v>1.76</c:v>
                </c:pt>
                <c:pt idx="11">
                  <c:v>1.08</c:v>
                </c:pt>
              </c:numCache>
            </c:numRef>
          </c:val>
        </c:ser>
        <c:marker val="1"/>
        <c:axId val="34164096"/>
        <c:axId val="34186752"/>
      </c:lineChart>
      <c:catAx>
        <c:axId val="34164096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Месяц</a:t>
                </a:r>
              </a:p>
            </c:rich>
          </c:tx>
          <c:layout/>
        </c:title>
        <c:numFmt formatCode="General" sourceLinked="1"/>
        <c:tickLblPos val="nextTo"/>
        <c:spPr>
          <a:ln w="25400">
            <a:solidFill>
              <a:srgbClr val="0000FF"/>
            </a:solidFill>
          </a:ln>
        </c:spPr>
        <c:crossAx val="34186752"/>
        <c:crosses val="autoZero"/>
        <c:auto val="1"/>
        <c:lblAlgn val="ctr"/>
        <c:lblOffset val="100"/>
      </c:catAx>
      <c:valAx>
        <c:axId val="3418675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/>
                  <a:t>Поток радиации, МДж/м</a:t>
                </a:r>
                <a:r>
                  <a:rPr lang="ru-RU" baseline="30000"/>
                  <a:t>2</a:t>
                </a:r>
              </a:p>
            </c:rich>
          </c:tx>
          <c:layout/>
        </c:title>
        <c:numFmt formatCode="0" sourceLinked="0"/>
        <c:tickLblPos val="nextTo"/>
        <c:spPr>
          <a:ln w="25400">
            <a:solidFill>
              <a:srgbClr val="0000FF"/>
            </a:solidFill>
          </a:ln>
        </c:spPr>
        <c:crossAx val="34164096"/>
        <c:crosses val="autoZero"/>
        <c:crossBetween val="midCat"/>
      </c:valAx>
    </c:plotArea>
    <c:plotVisOnly val="1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7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205744</xdr:colOff>
      <xdr:row>14</xdr:row>
      <xdr:rowOff>0</xdr:rowOff>
    </xdr:from>
    <xdr:to>
      <xdr:col>21</xdr:col>
      <xdr:colOff>56268</xdr:colOff>
      <xdr:row>22</xdr:row>
      <xdr:rowOff>167400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38464" y="2674620"/>
          <a:ext cx="2944244" cy="163044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16</xdr:col>
      <xdr:colOff>152401</xdr:colOff>
      <xdr:row>0</xdr:row>
      <xdr:rowOff>76200</xdr:rowOff>
    </xdr:from>
    <xdr:to>
      <xdr:col>21</xdr:col>
      <xdr:colOff>45980</xdr:colOff>
      <xdr:row>13</xdr:row>
      <xdr:rowOff>61175</xdr:rowOff>
    </xdr:to>
    <xdr:pic>
      <xdr:nvPicPr>
        <xdr:cNvPr id="307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485121" y="76200"/>
          <a:ext cx="2987299" cy="249195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15</xdr:col>
      <xdr:colOff>49966</xdr:colOff>
      <xdr:row>11</xdr:row>
      <xdr:rowOff>193040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30340" y="0"/>
          <a:ext cx="3242746" cy="2288540"/>
        </a:xfrm>
        <a:prstGeom prst="rect">
          <a:avLst/>
        </a:prstGeom>
        <a:noFill/>
      </xdr:spPr>
    </xdr:pic>
    <xdr:clientData/>
  </xdr:twoCellAnchor>
  <xdr:twoCellAnchor>
    <xdr:from>
      <xdr:col>2</xdr:col>
      <xdr:colOff>335280</xdr:colOff>
      <xdr:row>5</xdr:row>
      <xdr:rowOff>22860</xdr:rowOff>
    </xdr:from>
    <xdr:to>
      <xdr:col>9</xdr:col>
      <xdr:colOff>121920</xdr:colOff>
      <xdr:row>6</xdr:row>
      <xdr:rowOff>83820</xdr:rowOff>
    </xdr:to>
    <xdr:cxnSp macro="">
      <xdr:nvCxnSpPr>
        <xdr:cNvPr id="7" name="Прямая со стрелкой 6"/>
        <xdr:cNvCxnSpPr/>
      </xdr:nvCxnSpPr>
      <xdr:spPr>
        <a:xfrm rot="10800000">
          <a:off x="3108960" y="990600"/>
          <a:ext cx="3390900" cy="24384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68580</xdr:colOff>
      <xdr:row>6</xdr:row>
      <xdr:rowOff>152400</xdr:rowOff>
    </xdr:from>
    <xdr:to>
      <xdr:col>13</xdr:col>
      <xdr:colOff>167640</xdr:colOff>
      <xdr:row>14</xdr:row>
      <xdr:rowOff>0</xdr:rowOff>
    </xdr:to>
    <xdr:cxnSp macro="">
      <xdr:nvCxnSpPr>
        <xdr:cNvPr id="10" name="Прямая со стрелкой 9"/>
        <xdr:cNvCxnSpPr/>
      </xdr:nvCxnSpPr>
      <xdr:spPr>
        <a:xfrm rot="10800000" flipV="1">
          <a:off x="5059680" y="1303020"/>
          <a:ext cx="3619500" cy="138684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6256868" y="118534"/>
    <xdr:ext cx="9293258" cy="6064577"/>
    <xdr:graphicFrame macro="">
      <xdr:nvGraphicFramePr>
        <xdr:cNvPr id="4" name="Диаграмма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0.14878</cdr:x>
      <cdr:y>0.49611</cdr:y>
    </cdr:from>
    <cdr:to>
      <cdr:x>0.24717</cdr:x>
      <cdr:y>0.55829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82617" y="3008726"/>
          <a:ext cx="914364" cy="3770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ru-RU" sz="1400" b="1">
              <a:solidFill>
                <a:srgbClr val="009900"/>
              </a:solidFill>
            </a:rPr>
            <a:t>Кровля</a:t>
          </a:r>
        </a:p>
      </cdr:txBody>
    </cdr:sp>
  </cdr:relSizeAnchor>
  <cdr:relSizeAnchor xmlns:cdr="http://schemas.openxmlformats.org/drawingml/2006/chartDrawing">
    <cdr:from>
      <cdr:x>0.14624</cdr:x>
      <cdr:y>0.27591</cdr:y>
    </cdr:from>
    <cdr:to>
      <cdr:x>0.28656</cdr:x>
      <cdr:y>0.33549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59050" y="1673287"/>
          <a:ext cx="1304030" cy="3613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ru-RU" sz="1600" b="1">
              <a:solidFill>
                <a:srgbClr val="C00000"/>
              </a:solidFill>
            </a:rPr>
            <a:t>Стены </a:t>
          </a:r>
          <a:r>
            <a:rPr lang="en-US" sz="1600" b="1">
              <a:solidFill>
                <a:srgbClr val="C00000"/>
              </a:solidFill>
            </a:rPr>
            <a:t>III (IV)</a:t>
          </a:r>
          <a:endParaRPr lang="ru-RU" sz="1600" b="1">
            <a:solidFill>
              <a:srgbClr val="C00000"/>
            </a:solidFill>
          </a:endParaRPr>
        </a:p>
      </cdr:txBody>
    </cdr:sp>
  </cdr:relSizeAnchor>
  <cdr:relSizeAnchor xmlns:cdr="http://schemas.openxmlformats.org/drawingml/2006/chartDrawing">
    <cdr:from>
      <cdr:x>0.15976</cdr:x>
      <cdr:y>0.76166</cdr:y>
    </cdr:from>
    <cdr:to>
      <cdr:x>0.30008</cdr:x>
      <cdr:y>0.82124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484717" y="4619150"/>
          <a:ext cx="1304030" cy="3613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600" b="1">
              <a:solidFill>
                <a:srgbClr val="FF00FF"/>
              </a:solidFill>
            </a:rPr>
            <a:t>Стены </a:t>
          </a:r>
          <a:r>
            <a:rPr lang="en-US" sz="1600" b="1">
              <a:solidFill>
                <a:srgbClr val="FF00FF"/>
              </a:solidFill>
            </a:rPr>
            <a:t>I (II)</a:t>
          </a:r>
          <a:endParaRPr lang="ru-RU" sz="1600" b="1">
            <a:solidFill>
              <a:srgbClr val="FF00FF"/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3258" cy="606457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0.14878</cdr:x>
      <cdr:y>0.49611</cdr:y>
    </cdr:from>
    <cdr:to>
      <cdr:x>0.24717</cdr:x>
      <cdr:y>0.55829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82617" y="3008726"/>
          <a:ext cx="914364" cy="3770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ru-RU" sz="1400" b="1">
              <a:solidFill>
                <a:srgbClr val="009900"/>
              </a:solidFill>
            </a:rPr>
            <a:t>Кровля</a:t>
          </a:r>
        </a:p>
      </cdr:txBody>
    </cdr:sp>
  </cdr:relSizeAnchor>
  <cdr:relSizeAnchor xmlns:cdr="http://schemas.openxmlformats.org/drawingml/2006/chartDrawing">
    <cdr:from>
      <cdr:x>0.14624</cdr:x>
      <cdr:y>0.27591</cdr:y>
    </cdr:from>
    <cdr:to>
      <cdr:x>0.28656</cdr:x>
      <cdr:y>0.33549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59050" y="1673287"/>
          <a:ext cx="1304030" cy="3613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ru-RU" sz="1600" b="1">
              <a:solidFill>
                <a:srgbClr val="C00000"/>
              </a:solidFill>
            </a:rPr>
            <a:t>Стены </a:t>
          </a:r>
          <a:r>
            <a:rPr lang="en-US" sz="1600" b="1">
              <a:solidFill>
                <a:srgbClr val="C00000"/>
              </a:solidFill>
            </a:rPr>
            <a:t>III (IV)</a:t>
          </a:r>
          <a:endParaRPr lang="ru-RU" sz="1600" b="1">
            <a:solidFill>
              <a:srgbClr val="C00000"/>
            </a:solidFill>
          </a:endParaRPr>
        </a:p>
      </cdr:txBody>
    </cdr:sp>
  </cdr:relSizeAnchor>
  <cdr:relSizeAnchor xmlns:cdr="http://schemas.openxmlformats.org/drawingml/2006/chartDrawing">
    <cdr:from>
      <cdr:x>0.15976</cdr:x>
      <cdr:y>0.76166</cdr:y>
    </cdr:from>
    <cdr:to>
      <cdr:x>0.30008</cdr:x>
      <cdr:y>0.82124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484717" y="4619150"/>
          <a:ext cx="1304030" cy="3613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600" b="1">
              <a:solidFill>
                <a:srgbClr val="FF00FF"/>
              </a:solidFill>
            </a:rPr>
            <a:t>Стены </a:t>
          </a:r>
          <a:r>
            <a:rPr lang="en-US" sz="1600" b="1">
              <a:solidFill>
                <a:srgbClr val="FF00FF"/>
              </a:solidFill>
            </a:rPr>
            <a:t>I (II)</a:t>
          </a:r>
          <a:endParaRPr lang="ru-RU" sz="1600" b="1">
            <a:solidFill>
              <a:srgbClr val="FF00FF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190501</xdr:colOff>
      <xdr:row>0</xdr:row>
      <xdr:rowOff>13</xdr:rowOff>
    </xdr:from>
    <xdr:to>
      <xdr:col>24</xdr:col>
      <xdr:colOff>497878</xdr:colOff>
      <xdr:row>23</xdr:row>
      <xdr:rowOff>56014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628121" y="13"/>
          <a:ext cx="3355377" cy="431558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93258" cy="606457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93258" cy="606457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0.33221</cdr:x>
      <cdr:y>0.71762</cdr:y>
    </cdr:from>
    <cdr:to>
      <cdr:x>0.51817</cdr:x>
      <cdr:y>0.78238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87278" y="4352041"/>
          <a:ext cx="1728248" cy="39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0.40575</cdr:x>
      <cdr:y>0.69301</cdr:y>
    </cdr:from>
    <cdr:to>
      <cdr:x>0.52747</cdr:x>
      <cdr:y>0.74611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70722" y="4202784"/>
          <a:ext cx="1131216" cy="3220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ru-RU" sz="1400" b="1">
              <a:solidFill>
                <a:srgbClr val="009900"/>
              </a:solidFill>
            </a:rPr>
            <a:t>Справочник</a:t>
          </a:r>
        </a:p>
      </cdr:txBody>
    </cdr:sp>
  </cdr:relSizeAnchor>
  <cdr:relSizeAnchor xmlns:cdr="http://schemas.openxmlformats.org/drawingml/2006/chartDrawing">
    <cdr:from>
      <cdr:x>0.52747</cdr:x>
      <cdr:y>0.52461</cdr:y>
    </cdr:from>
    <cdr:to>
      <cdr:x>0.54353</cdr:x>
      <cdr:y>0.71956</cdr:y>
    </cdr:to>
    <cdr:sp macro="" textlink="">
      <cdr:nvSpPr>
        <cdr:cNvPr id="5" name="Прямая со стрелкой 4"/>
        <cdr:cNvSpPr/>
      </cdr:nvSpPr>
      <cdr:spPr>
        <a:xfrm xmlns:a="http://schemas.openxmlformats.org/drawingml/2006/main" flipV="1">
          <a:off x="4901938" y="3181546"/>
          <a:ext cx="149258" cy="1182279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009900"/>
          </a:solidFill>
          <a:tailEnd type="arrow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oleObject" Target="../embeddings/oleObject2.bin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33"/>
  <sheetViews>
    <sheetView showGridLines="0" tabSelected="1" workbookViewId="0">
      <selection activeCell="B289" sqref="B289"/>
    </sheetView>
  </sheetViews>
  <sheetFormatPr defaultRowHeight="14.4"/>
  <cols>
    <col min="1" max="1" width="31.5546875" customWidth="1"/>
    <col min="6" max="8" width="5.6640625" customWidth="1"/>
    <col min="12" max="14" width="6.6640625" customWidth="1"/>
    <col min="15" max="15" width="11" bestFit="1" customWidth="1"/>
    <col min="17" max="17" width="9" bestFit="1" customWidth="1"/>
    <col min="18" max="18" width="9.44140625" bestFit="1" customWidth="1"/>
  </cols>
  <sheetData>
    <row r="1" spans="1:18" ht="16.2">
      <c r="A1" t="s">
        <v>353</v>
      </c>
      <c r="C1" s="14" t="s">
        <v>348</v>
      </c>
    </row>
    <row r="2" spans="1:18" ht="16.8" thickBot="1">
      <c r="C2" t="s">
        <v>349</v>
      </c>
      <c r="D2">
        <v>1.37</v>
      </c>
      <c r="E2" t="s">
        <v>350</v>
      </c>
      <c r="P2" s="88"/>
    </row>
    <row r="3" spans="1:18">
      <c r="A3" s="197" t="s">
        <v>417</v>
      </c>
      <c r="B3" s="198"/>
      <c r="E3" t="s">
        <v>351</v>
      </c>
      <c r="P3" s="88"/>
    </row>
    <row r="4" spans="1:18">
      <c r="A4" s="199" t="s">
        <v>2</v>
      </c>
      <c r="B4" s="93">
        <f>Управление!G2</f>
        <v>56.316699999999997</v>
      </c>
      <c r="C4" t="s">
        <v>4</v>
      </c>
      <c r="P4" s="88"/>
    </row>
    <row r="5" spans="1:18">
      <c r="A5" s="199" t="s">
        <v>3</v>
      </c>
      <c r="B5" s="93">
        <f>Управление!G3</f>
        <v>23.31</v>
      </c>
      <c r="C5" t="s">
        <v>5</v>
      </c>
      <c r="P5" s="88"/>
    </row>
    <row r="6" spans="1:18">
      <c r="A6" s="199" t="s">
        <v>1</v>
      </c>
      <c r="B6" s="94">
        <f>Управление!G4</f>
        <v>166</v>
      </c>
      <c r="C6" t="s">
        <v>6</v>
      </c>
      <c r="P6" s="88"/>
    </row>
    <row r="7" spans="1:18" ht="15" thickBot="1">
      <c r="A7" s="200" t="s">
        <v>357</v>
      </c>
      <c r="B7" s="201">
        <f>Управление!G5</f>
        <v>1.327</v>
      </c>
      <c r="C7" t="s">
        <v>354</v>
      </c>
      <c r="P7" s="88"/>
    </row>
    <row r="8" spans="1:18">
      <c r="A8" s="195" t="s">
        <v>418</v>
      </c>
      <c r="B8" s="196">
        <f>Управление!G6</f>
        <v>75</v>
      </c>
      <c r="P8" s="88"/>
    </row>
    <row r="9" spans="1:18">
      <c r="A9" s="69" t="s">
        <v>419</v>
      </c>
      <c r="B9" s="70">
        <f>Управление!G7</f>
        <v>12</v>
      </c>
      <c r="E9" s="13"/>
      <c r="P9" s="88"/>
    </row>
    <row r="10" spans="1:18">
      <c r="A10" s="69" t="s">
        <v>420</v>
      </c>
      <c r="B10" s="70">
        <f>Управление!G8</f>
        <v>15</v>
      </c>
      <c r="E10" s="14"/>
      <c r="F10" s="154" t="s">
        <v>431</v>
      </c>
      <c r="G10" s="154"/>
      <c r="H10" s="154"/>
      <c r="I10" s="154"/>
      <c r="P10" s="88"/>
    </row>
    <row r="11" spans="1:18" ht="16.2">
      <c r="A11" s="71" t="s">
        <v>406</v>
      </c>
      <c r="B11" s="72">
        <f>B9*B10</f>
        <v>180</v>
      </c>
      <c r="C11" t="s">
        <v>7</v>
      </c>
      <c r="F11" s="12" t="s">
        <v>338</v>
      </c>
      <c r="G11" s="12" t="s">
        <v>339</v>
      </c>
      <c r="H11" s="12" t="s">
        <v>340</v>
      </c>
      <c r="I11" s="12" t="s">
        <v>341</v>
      </c>
      <c r="P11" s="88"/>
    </row>
    <row r="12" spans="1:18" ht="16.2">
      <c r="A12" s="71" t="s">
        <v>407</v>
      </c>
      <c r="B12" s="72">
        <f>B8*B10</f>
        <v>1125</v>
      </c>
      <c r="C12" t="s">
        <v>8</v>
      </c>
      <c r="F12" s="15">
        <f>SIN(_alfa*PI()/180)</f>
        <v>0</v>
      </c>
      <c r="G12" s="15">
        <f>COS(_alfa*PI()/180)</f>
        <v>1</v>
      </c>
      <c r="H12" s="15">
        <f>SIN((_alfa+90)*PI()/180)</f>
        <v>1</v>
      </c>
      <c r="I12" s="15">
        <f>COS((_alfa+90)*PI()/180)</f>
        <v>6.1257422745431001E-17</v>
      </c>
      <c r="P12" s="88"/>
    </row>
    <row r="13" spans="1:18" ht="16.2">
      <c r="A13" s="71" t="s">
        <v>408</v>
      </c>
      <c r="B13" s="72">
        <f>B8*B9</f>
        <v>900</v>
      </c>
      <c r="C13" t="s">
        <v>9</v>
      </c>
      <c r="F13" s="5" t="s">
        <v>331</v>
      </c>
      <c r="P13" s="88"/>
    </row>
    <row r="14" spans="1:18">
      <c r="A14" s="73" t="s">
        <v>10</v>
      </c>
      <c r="B14" s="70">
        <f>180-F14</f>
        <v>132</v>
      </c>
      <c r="C14" t="s">
        <v>13</v>
      </c>
      <c r="F14" s="30">
        <f>Управление!G9</f>
        <v>48</v>
      </c>
    </row>
    <row r="15" spans="1:18">
      <c r="A15" s="73" t="s">
        <v>11</v>
      </c>
      <c r="B15" s="70">
        <f>180-F15</f>
        <v>-132</v>
      </c>
      <c r="C15" t="s">
        <v>14</v>
      </c>
      <c r="F15" s="30">
        <f>Управление!G10</f>
        <v>312</v>
      </c>
      <c r="G15" s="25"/>
    </row>
    <row r="16" spans="1:18">
      <c r="A16" s="74" t="s">
        <v>336</v>
      </c>
      <c r="B16" s="75">
        <f>(-1)*SIN(_fi*PI()/180)</f>
        <v>-0.83211580728595647</v>
      </c>
      <c r="C16" t="s">
        <v>328</v>
      </c>
      <c r="D16" s="149" t="s">
        <v>360</v>
      </c>
      <c r="E16" s="149"/>
      <c r="F16" s="31">
        <f>(F15-F14)*240</f>
        <v>63360</v>
      </c>
      <c r="G16" t="s">
        <v>356</v>
      </c>
      <c r="O16" s="55"/>
      <c r="P16" s="55"/>
      <c r="Q16" s="56"/>
      <c r="R16" s="14"/>
    </row>
    <row r="17" spans="1:25">
      <c r="A17" s="74" t="s">
        <v>337</v>
      </c>
      <c r="B17" s="75">
        <f>(-1)*COS(_fi*PI()/180)</f>
        <v>-0.55460191422753036</v>
      </c>
      <c r="C17" t="s">
        <v>329</v>
      </c>
      <c r="D17" s="4"/>
      <c r="O17" s="54"/>
      <c r="P17" s="54"/>
      <c r="Q17" s="54"/>
      <c r="R17" s="14"/>
    </row>
    <row r="18" spans="1:25">
      <c r="A18" s="73" t="s">
        <v>358</v>
      </c>
      <c r="B18" s="70">
        <v>-1</v>
      </c>
      <c r="C18" s="28" t="s">
        <v>327</v>
      </c>
      <c r="D18" s="4"/>
      <c r="G18">
        <f>_dd/3600</f>
        <v>17.600000000000001</v>
      </c>
      <c r="O18" s="54"/>
      <c r="P18" s="54"/>
      <c r="Q18" s="54"/>
      <c r="R18" s="57"/>
    </row>
    <row r="19" spans="1:25">
      <c r="A19" s="73" t="s">
        <v>358</v>
      </c>
      <c r="B19" s="70">
        <v>1</v>
      </c>
      <c r="C19" s="28" t="s">
        <v>326</v>
      </c>
      <c r="O19" s="14"/>
      <c r="P19" s="14"/>
      <c r="Q19" s="57"/>
      <c r="R19" s="14"/>
    </row>
    <row r="20" spans="1:25">
      <c r="A20" s="50"/>
      <c r="B20" s="51"/>
      <c r="C20" s="23"/>
      <c r="D20" s="23"/>
      <c r="I20" s="16"/>
      <c r="J20" s="16"/>
      <c r="K20" s="16"/>
      <c r="O20" s="14"/>
      <c r="P20" s="14"/>
      <c r="Q20" s="14"/>
      <c r="R20" s="14"/>
    </row>
    <row r="21" spans="1:25">
      <c r="A21" s="52"/>
      <c r="B21" s="53"/>
      <c r="C21" s="23"/>
      <c r="D21" s="23"/>
      <c r="I21" s="16"/>
      <c r="J21" s="16"/>
      <c r="K21" s="16"/>
      <c r="O21" s="14"/>
      <c r="P21" s="14"/>
      <c r="Q21" s="14"/>
      <c r="R21" s="14"/>
    </row>
    <row r="22" spans="1:25">
      <c r="A22" s="155" t="s">
        <v>421</v>
      </c>
      <c r="B22" s="156"/>
      <c r="C22" s="146"/>
      <c r="D22" s="146"/>
      <c r="E22" s="157" t="s">
        <v>432</v>
      </c>
      <c r="F22" s="157"/>
      <c r="G22" s="157"/>
      <c r="H22" s="157"/>
      <c r="I22" s="150" t="s">
        <v>378</v>
      </c>
      <c r="J22" s="151"/>
      <c r="K22" s="152"/>
      <c r="L22" s="153" t="s">
        <v>379</v>
      </c>
      <c r="M22" s="153"/>
      <c r="N22" s="153"/>
      <c r="O22" s="147" t="s">
        <v>433</v>
      </c>
    </row>
    <row r="23" spans="1:25" ht="16.8">
      <c r="A23" s="3"/>
      <c r="B23" s="45" t="s">
        <v>330</v>
      </c>
      <c r="C23" s="7" t="s">
        <v>12</v>
      </c>
      <c r="D23" s="7" t="s">
        <v>325</v>
      </c>
      <c r="E23" s="6" t="s">
        <v>332</v>
      </c>
      <c r="F23" s="1" t="s">
        <v>333</v>
      </c>
      <c r="G23" s="1" t="s">
        <v>334</v>
      </c>
      <c r="H23" s="26" t="s">
        <v>335</v>
      </c>
      <c r="I23" s="17" t="s">
        <v>342</v>
      </c>
      <c r="J23" s="17" t="s">
        <v>343</v>
      </c>
      <c r="K23" s="11" t="s">
        <v>344</v>
      </c>
      <c r="L23" s="27" t="s">
        <v>346</v>
      </c>
      <c r="M23" s="20" t="s">
        <v>347</v>
      </c>
      <c r="N23" s="1" t="s">
        <v>345</v>
      </c>
      <c r="O23" s="147" t="s">
        <v>434</v>
      </c>
      <c r="X23" s="21"/>
      <c r="Y23" s="21"/>
    </row>
    <row r="24" spans="1:25" ht="15.6">
      <c r="A24" s="3" t="s">
        <v>15</v>
      </c>
      <c r="B24" s="2">
        <f>_av</f>
        <v>132</v>
      </c>
      <c r="C24" s="8">
        <f>ABS(B24)</f>
        <v>132</v>
      </c>
      <c r="D24" s="9">
        <f t="shared" ref="D24:D87" si="0">IF(C24&gt;90,(-1)*(180*_nn2+(-1)^_nn2*ASIN(-(-1)*SIN(_sigma*PI()/180)/(SQRT(_sinfi^2+(_cosfi*COS(C24*PI()/180))^2)))*180/PI()-ACOS((_sinfi/(SQRT(_sinfi^2+(_cosfi*COS(C24*PI()/180))^2))))*180/PI()),(-1)*(180*_nn1+(-1)^_nn1*ASIN(-(-1)*SIN(_sigma*PI()/180)/(SQRT(_sinfi^2+(_cosfi*COS(C24*PI()/180))^2)))*180/PI()+ACOS((_sinfi/(SQRT(_sinfi^2+(_cosfi*COS(C24*PI()/180))^2))))*180/PI()))</f>
        <v>1.7057431364333411</v>
      </c>
      <c r="E24" s="2">
        <f>F14</f>
        <v>48</v>
      </c>
      <c r="F24" s="10">
        <f>SIN(E24*PI()/180)*COS(D24*PI()/180)</f>
        <v>0.74281552422232244</v>
      </c>
      <c r="G24" s="10">
        <f>COS(E24*PI()/180)*COS(D24*PI()/180)</f>
        <v>0.66883410217699935</v>
      </c>
      <c r="H24" s="10">
        <f>SIN(D24*PI()/180)</f>
        <v>2.976643645791912E-2</v>
      </c>
      <c r="I24" s="18">
        <f t="shared" ref="I24:I87" si="1">ACOS((_x1*F24+_y1*G24)/(((_x1^2+_y1^2)^0.5)*((F24^2+G24^2+H24^2)^0.5)))*180/PI()</f>
        <v>48.022856094341186</v>
      </c>
      <c r="J24" s="18">
        <f t="shared" ref="J24:J87" si="2">ACOS((_x2*F24+_y2*G24)/(((_x2^2+_y2^2)^0.5)*((F24^2+G24^2+H24^2)^0.5)))*180/PI()</f>
        <v>42.028189443564514</v>
      </c>
      <c r="K24" s="18">
        <f t="shared" ref="K24:K87" si="3">ACOS((H24)/((F24^2+G24^2+H24^2)^0.5))*180/PI()</f>
        <v>88.294256863566659</v>
      </c>
      <c r="L24" s="2">
        <f t="shared" ref="L24:L87" si="4">ABS(_s1*COS(I24*PI()/180))</f>
        <v>120.39013839185992</v>
      </c>
      <c r="M24" s="2">
        <f t="shared" ref="M24:M87" si="5">ABS(_s2*COS(J24*PI()/180))</f>
        <v>835.66746475011303</v>
      </c>
      <c r="N24" s="2">
        <f t="shared" ref="N24:N87" si="6">_sk*COS(K24*PI()/180)</f>
        <v>26.789792812127175</v>
      </c>
      <c r="X24" s="22"/>
      <c r="Y24" s="22"/>
    </row>
    <row r="25" spans="1:25" ht="15.6">
      <c r="A25" s="3" t="s">
        <v>16</v>
      </c>
      <c r="B25" s="2">
        <f>ABS(IF(B24&lt;_as,_as/0,B24-1))</f>
        <v>131</v>
      </c>
      <c r="C25" s="8">
        <f t="shared" ref="C25:C88" si="7">ABS(B25)</f>
        <v>131</v>
      </c>
      <c r="D25" s="9">
        <f t="shared" si="0"/>
        <v>2.2125658561923558</v>
      </c>
      <c r="E25" s="2">
        <f t="shared" ref="E25:E88" si="8">IF(E24&gt;180+_av,_av/0,E24+1)</f>
        <v>49</v>
      </c>
      <c r="F25" s="10">
        <f t="shared" ref="F25:F88" si="9">SIN(E25*PI()/180)*COS(D25*PI()/180)</f>
        <v>0.75414692410620432</v>
      </c>
      <c r="G25" s="10">
        <f t="shared" ref="G25:G88" si="10">COS(E25*PI()/180)*COS(D25*PI()/180)</f>
        <v>0.65556991949042376</v>
      </c>
      <c r="H25" s="10">
        <f t="shared" ref="H25:H38" si="11">SIN(D25*PI()/180)</f>
        <v>3.8606962072535077E-2</v>
      </c>
      <c r="I25" s="18">
        <f t="shared" si="1"/>
        <v>49.037121594024036</v>
      </c>
      <c r="J25" s="18">
        <f t="shared" si="2"/>
        <v>41.049114387908659</v>
      </c>
      <c r="K25" s="18">
        <f t="shared" si="3"/>
        <v>87.787434143807644</v>
      </c>
      <c r="L25" s="2">
        <f t="shared" si="4"/>
        <v>118.0025855082763</v>
      </c>
      <c r="M25" s="2">
        <f t="shared" si="5"/>
        <v>848.41528961947995</v>
      </c>
      <c r="N25" s="2">
        <f t="shared" si="6"/>
        <v>34.746265865281714</v>
      </c>
      <c r="X25" s="22"/>
      <c r="Y25" s="22"/>
    </row>
    <row r="26" spans="1:25" ht="15.6">
      <c r="A26" s="3" t="s">
        <v>17</v>
      </c>
      <c r="B26" s="2">
        <f t="shared" ref="B26:B89" si="12">IF(B25&lt;_as,_as/0,B25-1)</f>
        <v>130</v>
      </c>
      <c r="C26" s="8">
        <f t="shared" si="7"/>
        <v>130</v>
      </c>
      <c r="D26" s="9">
        <f t="shared" si="0"/>
        <v>2.7290092012457876</v>
      </c>
      <c r="E26" s="2">
        <f t="shared" si="8"/>
        <v>50</v>
      </c>
      <c r="F26" s="10">
        <f t="shared" si="9"/>
        <v>0.76517566954993155</v>
      </c>
      <c r="G26" s="10">
        <f t="shared" si="10"/>
        <v>0.64205862210517595</v>
      </c>
      <c r="H26" s="10">
        <f t="shared" si="11"/>
        <v>4.761218866232559E-2</v>
      </c>
      <c r="I26" s="18">
        <f t="shared" si="1"/>
        <v>50.054502393011326</v>
      </c>
      <c r="J26" s="18">
        <f t="shared" si="2"/>
        <v>40.077377112892385</v>
      </c>
      <c r="K26" s="18">
        <f t="shared" si="3"/>
        <v>87.270990798754212</v>
      </c>
      <c r="L26" s="2">
        <f t="shared" si="4"/>
        <v>115.57055197893169</v>
      </c>
      <c r="M26" s="2">
        <f t="shared" si="5"/>
        <v>860.82262824367297</v>
      </c>
      <c r="N26" s="2">
        <f t="shared" si="6"/>
        <v>42.850969796093111</v>
      </c>
      <c r="X26" s="22"/>
      <c r="Y26" s="22"/>
    </row>
    <row r="27" spans="1:25" ht="15.6">
      <c r="A27" s="3" t="s">
        <v>18</v>
      </c>
      <c r="B27" s="2">
        <f t="shared" si="12"/>
        <v>129</v>
      </c>
      <c r="C27" s="8">
        <f t="shared" si="7"/>
        <v>129</v>
      </c>
      <c r="D27" s="9">
        <f t="shared" si="0"/>
        <v>3.2549370851320987</v>
      </c>
      <c r="E27" s="2">
        <f t="shared" si="8"/>
        <v>51</v>
      </c>
      <c r="F27" s="10">
        <f t="shared" si="9"/>
        <v>0.77589225538925155</v>
      </c>
      <c r="G27" s="10">
        <f t="shared" si="10"/>
        <v>0.62830515989387881</v>
      </c>
      <c r="H27" s="10">
        <f t="shared" si="11"/>
        <v>5.6778817156645407E-2</v>
      </c>
      <c r="I27" s="18">
        <f t="shared" si="1"/>
        <v>51.074809295909233</v>
      </c>
      <c r="J27" s="18">
        <f t="shared" si="2"/>
        <v>39.114002301489712</v>
      </c>
      <c r="K27" s="18">
        <f t="shared" si="3"/>
        <v>86.745062914867901</v>
      </c>
      <c r="L27" s="2">
        <f t="shared" si="4"/>
        <v>113.0949287808982</v>
      </c>
      <c r="M27" s="2">
        <f t="shared" si="5"/>
        <v>872.878787312908</v>
      </c>
      <c r="N27" s="2">
        <f t="shared" si="6"/>
        <v>51.100935440980855</v>
      </c>
      <c r="X27" s="22"/>
      <c r="Y27" s="22"/>
    </row>
    <row r="28" spans="1:25" ht="15.6">
      <c r="A28" s="3" t="s">
        <v>19</v>
      </c>
      <c r="B28" s="2">
        <f t="shared" si="12"/>
        <v>128</v>
      </c>
      <c r="C28" s="8">
        <f t="shared" si="7"/>
        <v>128</v>
      </c>
      <c r="D28" s="9">
        <f t="shared" si="0"/>
        <v>3.7902024307397255</v>
      </c>
      <c r="E28" s="2">
        <f t="shared" si="8"/>
        <v>52</v>
      </c>
      <c r="F28" s="10">
        <f t="shared" si="9"/>
        <v>0.78628720587207135</v>
      </c>
      <c r="G28" s="10">
        <f t="shared" si="10"/>
        <v>0.61431489225397751</v>
      </c>
      <c r="H28" s="10">
        <f t="shared" si="11"/>
        <v>6.610327553816725E-2</v>
      </c>
      <c r="I28" s="18">
        <f t="shared" si="1"/>
        <v>52.097844006590478</v>
      </c>
      <c r="J28" s="18">
        <f t="shared" si="2"/>
        <v>38.160113714657705</v>
      </c>
      <c r="K28" s="18">
        <f t="shared" si="3"/>
        <v>86.209797569260274</v>
      </c>
      <c r="L28" s="2">
        <f t="shared" si="4"/>
        <v>110.57668060571595</v>
      </c>
      <c r="M28" s="2">
        <f t="shared" si="5"/>
        <v>884.57310660608027</v>
      </c>
      <c r="N28" s="2">
        <f t="shared" si="6"/>
        <v>59.492947984350565</v>
      </c>
      <c r="X28" s="22"/>
      <c r="Y28" s="22"/>
    </row>
    <row r="29" spans="1:25" ht="15.6">
      <c r="A29" s="3" t="s">
        <v>20</v>
      </c>
      <c r="B29" s="2">
        <f t="shared" si="12"/>
        <v>127</v>
      </c>
      <c r="C29" s="8">
        <f t="shared" si="7"/>
        <v>127</v>
      </c>
      <c r="D29" s="9">
        <f t="shared" si="0"/>
        <v>4.3346468191708425</v>
      </c>
      <c r="E29" s="2">
        <f t="shared" si="8"/>
        <v>53</v>
      </c>
      <c r="F29" s="10">
        <f t="shared" si="9"/>
        <v>0.79635110221427718</v>
      </c>
      <c r="G29" s="10">
        <f t="shared" si="10"/>
        <v>0.60009359837739285</v>
      </c>
      <c r="H29" s="10">
        <f t="shared" si="11"/>
        <v>7.558171199819691E-2</v>
      </c>
      <c r="I29" s="18">
        <f t="shared" si="1"/>
        <v>53.123398570012</v>
      </c>
      <c r="J29" s="18">
        <f t="shared" si="2"/>
        <v>37.216942459627873</v>
      </c>
      <c r="K29" s="18">
        <f t="shared" si="3"/>
        <v>85.665353180829158</v>
      </c>
      <c r="L29" s="2">
        <f t="shared" si="4"/>
        <v>108.01684770793071</v>
      </c>
      <c r="M29" s="2">
        <f t="shared" si="5"/>
        <v>895.89498999106183</v>
      </c>
      <c r="N29" s="2">
        <f t="shared" si="6"/>
        <v>68.023540798377184</v>
      </c>
      <c r="X29" s="22"/>
      <c r="Y29" s="22"/>
    </row>
    <row r="30" spans="1:25" ht="15.6">
      <c r="A30" s="3" t="s">
        <v>21</v>
      </c>
      <c r="B30" s="2">
        <f t="shared" si="12"/>
        <v>126</v>
      </c>
      <c r="C30" s="8">
        <f t="shared" si="7"/>
        <v>126</v>
      </c>
      <c r="D30" s="9">
        <f t="shared" si="0"/>
        <v>4.8881001614780644</v>
      </c>
      <c r="E30" s="2">
        <f t="shared" si="8"/>
        <v>54</v>
      </c>
      <c r="F30" s="10">
        <f t="shared" si="9"/>
        <v>0.80607461174932227</v>
      </c>
      <c r="G30" s="10">
        <f t="shared" si="10"/>
        <v>0.58564748618129236</v>
      </c>
      <c r="H30" s="10">
        <f t="shared" si="11"/>
        <v>8.5209988984346507E-2</v>
      </c>
      <c r="I30" s="18">
        <f t="shared" si="1"/>
        <v>54.151254878864883</v>
      </c>
      <c r="J30" s="18">
        <f t="shared" si="2"/>
        <v>36.285835663410602</v>
      </c>
      <c r="K30" s="18">
        <f t="shared" si="3"/>
        <v>85.111899838521936</v>
      </c>
      <c r="L30" s="2">
        <f t="shared" si="4"/>
        <v>105.41654751263265</v>
      </c>
      <c r="M30" s="2">
        <f t="shared" si="5"/>
        <v>906.83393821798768</v>
      </c>
      <c r="N30" s="2">
        <f t="shared" si="6"/>
        <v>76.688990085911925</v>
      </c>
      <c r="X30" s="22"/>
      <c r="Y30" s="22"/>
    </row>
    <row r="31" spans="1:25" ht="15.6">
      <c r="A31" s="3" t="s">
        <v>22</v>
      </c>
      <c r="B31" s="2">
        <f t="shared" si="12"/>
        <v>125</v>
      </c>
      <c r="C31" s="8">
        <f t="shared" si="7"/>
        <v>125</v>
      </c>
      <c r="D31" s="9">
        <f t="shared" si="0"/>
        <v>5.4503803967925251</v>
      </c>
      <c r="E31" s="2">
        <f t="shared" si="8"/>
        <v>55</v>
      </c>
      <c r="F31" s="10">
        <f t="shared" si="9"/>
        <v>0.81544851859514123</v>
      </c>
      <c r="G31" s="10">
        <f t="shared" si="10"/>
        <v>0.57098319974225864</v>
      </c>
      <c r="H31" s="10">
        <f t="shared" si="11"/>
        <v>9.498367824569498E-2</v>
      </c>
      <c r="I31" s="18">
        <f t="shared" si="1"/>
        <v>55.181184244872469</v>
      </c>
      <c r="J31" s="18">
        <f t="shared" si="2"/>
        <v>35.368265443146697</v>
      </c>
      <c r="K31" s="18">
        <f t="shared" si="3"/>
        <v>84.549619603207475</v>
      </c>
      <c r="L31" s="2">
        <f t="shared" si="4"/>
        <v>102.77697595360654</v>
      </c>
      <c r="M31" s="2">
        <f t="shared" si="5"/>
        <v>917.3795834195339</v>
      </c>
      <c r="N31" s="2">
        <f t="shared" si="6"/>
        <v>85.485310421125476</v>
      </c>
      <c r="X31" s="22"/>
      <c r="Y31" s="22"/>
    </row>
    <row r="32" spans="1:25" ht="15.6">
      <c r="A32" s="3" t="s">
        <v>23</v>
      </c>
      <c r="B32" s="2">
        <f t="shared" si="12"/>
        <v>124</v>
      </c>
      <c r="C32" s="8">
        <f t="shared" si="7"/>
        <v>124</v>
      </c>
      <c r="D32" s="9">
        <f t="shared" si="0"/>
        <v>6.0212932204678395</v>
      </c>
      <c r="E32" s="2">
        <f t="shared" si="8"/>
        <v>56</v>
      </c>
      <c r="F32" s="10">
        <f t="shared" si="9"/>
        <v>0.82446375574150055</v>
      </c>
      <c r="G32" s="10">
        <f t="shared" si="10"/>
        <v>0.55610782507553613</v>
      </c>
      <c r="H32" s="10">
        <f t="shared" si="11"/>
        <v>0.10489805698093929</v>
      </c>
      <c r="I32" s="18">
        <f t="shared" si="1"/>
        <v>56.212947035121111</v>
      </c>
      <c r="J32" s="18">
        <f t="shared" si="2"/>
        <v>34.465838007543475</v>
      </c>
      <c r="K32" s="18">
        <f t="shared" si="3"/>
        <v>83.97870677953216</v>
      </c>
      <c r="L32" s="2">
        <f t="shared" si="4"/>
        <v>100.0994085135965</v>
      </c>
      <c r="M32" s="2">
        <f t="shared" si="5"/>
        <v>927.52172520918816</v>
      </c>
      <c r="N32" s="2">
        <f t="shared" si="6"/>
        <v>94.40825128284537</v>
      </c>
      <c r="X32" s="22"/>
      <c r="Y32" s="22"/>
    </row>
    <row r="33" spans="1:25" ht="15.6">
      <c r="A33" s="3" t="s">
        <v>24</v>
      </c>
      <c r="B33" s="2">
        <f t="shared" si="12"/>
        <v>123</v>
      </c>
      <c r="C33" s="8">
        <f t="shared" si="7"/>
        <v>123</v>
      </c>
      <c r="D33" s="9">
        <f t="shared" si="0"/>
        <v>6.6006318459453439</v>
      </c>
      <c r="E33" s="2">
        <f t="shared" si="8"/>
        <v>57</v>
      </c>
      <c r="F33" s="10">
        <f t="shared" si="9"/>
        <v>0.83311143843948043</v>
      </c>
      <c r="G33" s="10">
        <f t="shared" si="10"/>
        <v>0.54102889410229915</v>
      </c>
      <c r="H33" s="10">
        <f t="shared" si="11"/>
        <v>0.11494810519422589</v>
      </c>
      <c r="I33" s="18">
        <f t="shared" si="1"/>
        <v>57.246292374271505</v>
      </c>
      <c r="J33" s="18">
        <f t="shared" si="2"/>
        <v>33.580302649160515</v>
      </c>
      <c r="K33" s="18">
        <f t="shared" si="3"/>
        <v>83.399368154054656</v>
      </c>
      <c r="L33" s="2">
        <f t="shared" si="4"/>
        <v>97.385200938413874</v>
      </c>
      <c r="M33" s="2">
        <f t="shared" si="5"/>
        <v>937.25036824441577</v>
      </c>
      <c r="N33" s="2">
        <f t="shared" si="6"/>
        <v>103.45329467480337</v>
      </c>
      <c r="X33" s="22"/>
      <c r="Y33" s="22"/>
    </row>
    <row r="34" spans="1:25" ht="15.6">
      <c r="A34" s="3" t="s">
        <v>25</v>
      </c>
      <c r="B34" s="2">
        <f t="shared" si="12"/>
        <v>122</v>
      </c>
      <c r="C34" s="8">
        <f t="shared" si="7"/>
        <v>122</v>
      </c>
      <c r="D34" s="9">
        <f t="shared" si="0"/>
        <v>7.1881768040938709</v>
      </c>
      <c r="E34" s="2">
        <f t="shared" si="8"/>
        <v>58</v>
      </c>
      <c r="F34" s="10">
        <f t="shared" si="9"/>
        <v>0.84138289875264571</v>
      </c>
      <c r="G34" s="10">
        <f t="shared" si="10"/>
        <v>0.52575438665115704</v>
      </c>
      <c r="H34" s="10">
        <f t="shared" si="11"/>
        <v>0.12512850436115969</v>
      </c>
      <c r="I34" s="18">
        <f t="shared" si="1"/>
        <v>58.280957913862935</v>
      </c>
      <c r="J34" s="18">
        <f t="shared" si="2"/>
        <v>32.713560292807507</v>
      </c>
      <c r="K34" s="18">
        <f t="shared" si="3"/>
        <v>82.811823195906129</v>
      </c>
      <c r="L34" s="2">
        <f t="shared" si="4"/>
        <v>94.635789597208301</v>
      </c>
      <c r="M34" s="2">
        <f t="shared" si="5"/>
        <v>946.55576109672643</v>
      </c>
      <c r="N34" s="2">
        <f t="shared" si="6"/>
        <v>112.61565392504367</v>
      </c>
      <c r="X34" s="22"/>
      <c r="Y34" s="22"/>
    </row>
    <row r="35" spans="1:25" ht="15.6">
      <c r="A35" s="3" t="s">
        <v>26</v>
      </c>
      <c r="B35" s="2">
        <f t="shared" si="12"/>
        <v>121</v>
      </c>
      <c r="C35" s="8">
        <f t="shared" si="7"/>
        <v>121</v>
      </c>
      <c r="D35" s="9">
        <f t="shared" si="0"/>
        <v>7.7836957837879481</v>
      </c>
      <c r="E35" s="2">
        <f t="shared" si="8"/>
        <v>59</v>
      </c>
      <c r="F35" s="10">
        <f t="shared" si="9"/>
        <v>0.8492697211068454</v>
      </c>
      <c r="G35" s="10">
        <f t="shared" si="10"/>
        <v>0.51029273034562295</v>
      </c>
      <c r="H35" s="10">
        <f t="shared" si="11"/>
        <v>0.13543363750379955</v>
      </c>
      <c r="I35" s="18">
        <f t="shared" si="1"/>
        <v>59.316669670193477</v>
      </c>
      <c r="J35" s="18">
        <f t="shared" si="2"/>
        <v>31.867671148322209</v>
      </c>
      <c r="K35" s="18">
        <f t="shared" si="3"/>
        <v>82.216304216212052</v>
      </c>
      <c r="L35" s="2">
        <f t="shared" si="4"/>
        <v>91.85269146221215</v>
      </c>
      <c r="M35" s="2">
        <f t="shared" si="5"/>
        <v>955.42843624520106</v>
      </c>
      <c r="N35" s="2">
        <f t="shared" si="6"/>
        <v>121.89027375341968</v>
      </c>
      <c r="X35" s="22"/>
      <c r="Y35" s="22"/>
    </row>
    <row r="36" spans="1:25" ht="15.6">
      <c r="A36" s="3" t="s">
        <v>27</v>
      </c>
      <c r="B36" s="2">
        <f t="shared" si="12"/>
        <v>120</v>
      </c>
      <c r="C36" s="8">
        <f t="shared" si="7"/>
        <v>120</v>
      </c>
      <c r="D36" s="9">
        <f t="shared" si="0"/>
        <v>8.3869435174626688</v>
      </c>
      <c r="E36" s="2">
        <f t="shared" si="8"/>
        <v>60</v>
      </c>
      <c r="F36" s="10">
        <f t="shared" si="9"/>
        <v>0.85676377865282149</v>
      </c>
      <c r="G36" s="10">
        <f t="shared" si="10"/>
        <v>0.49465279823712754</v>
      </c>
      <c r="H36" s="10">
        <f t="shared" si="11"/>
        <v>0.14585759076825142</v>
      </c>
      <c r="I36" s="18">
        <f t="shared" si="1"/>
        <v>60.353141932439954</v>
      </c>
      <c r="J36" s="18">
        <f t="shared" si="2"/>
        <v>31.044860875286265</v>
      </c>
      <c r="K36" s="18">
        <f t="shared" si="3"/>
        <v>81.613056482537331</v>
      </c>
      <c r="L36" s="2">
        <f t="shared" si="4"/>
        <v>89.037503682682953</v>
      </c>
      <c r="M36" s="2">
        <f t="shared" si="5"/>
        <v>963.85925098442431</v>
      </c>
      <c r="N36" s="2">
        <f t="shared" si="6"/>
        <v>131.27183169142634</v>
      </c>
      <c r="X36" s="22"/>
      <c r="Y36" s="22"/>
    </row>
    <row r="37" spans="1:25" ht="15.6">
      <c r="A37" s="3" t="s">
        <v>28</v>
      </c>
      <c r="B37" s="2">
        <f t="shared" si="12"/>
        <v>119</v>
      </c>
      <c r="C37" s="8">
        <f t="shared" si="7"/>
        <v>119</v>
      </c>
      <c r="D37" s="9">
        <f t="shared" si="0"/>
        <v>8.9976617153074017</v>
      </c>
      <c r="E37" s="2">
        <f t="shared" si="8"/>
        <v>61</v>
      </c>
      <c r="F37" s="10">
        <f t="shared" si="9"/>
        <v>0.86385727023321768</v>
      </c>
      <c r="G37" s="10">
        <f t="shared" si="10"/>
        <v>0.47884390405355326</v>
      </c>
      <c r="H37" s="10">
        <f t="shared" si="11"/>
        <v>0.15639415659149505</v>
      </c>
      <c r="I37" s="18">
        <f t="shared" si="1"/>
        <v>61.390077242771774</v>
      </c>
      <c r="J37" s="18">
        <f t="shared" si="2"/>
        <v>30.247524503953095</v>
      </c>
      <c r="K37" s="18">
        <f t="shared" si="3"/>
        <v>81.002338284692598</v>
      </c>
      <c r="L37" s="2">
        <f t="shared" si="4"/>
        <v>86.191902729639594</v>
      </c>
      <c r="M37" s="2">
        <f t="shared" si="5"/>
        <v>971.83942901236992</v>
      </c>
      <c r="N37" s="2">
        <f t="shared" si="6"/>
        <v>140.75474093234556</v>
      </c>
      <c r="X37" s="22"/>
      <c r="Y37" s="22"/>
    </row>
    <row r="38" spans="1:25" ht="15.6">
      <c r="A38" s="3" t="s">
        <v>29</v>
      </c>
      <c r="B38" s="2">
        <f t="shared" si="12"/>
        <v>118</v>
      </c>
      <c r="C38" s="8">
        <f t="shared" si="7"/>
        <v>118</v>
      </c>
      <c r="D38" s="9">
        <f t="shared" si="0"/>
        <v>9.6155790516432944</v>
      </c>
      <c r="E38" s="2">
        <f t="shared" si="8"/>
        <v>62</v>
      </c>
      <c r="F38" s="10">
        <f t="shared" si="9"/>
        <v>0.87054275772357748</v>
      </c>
      <c r="G38" s="10">
        <f t="shared" si="10"/>
        <v>0.46287579494621989</v>
      </c>
      <c r="H38" s="10">
        <f t="shared" si="11"/>
        <v>0.16703683853549725</v>
      </c>
      <c r="I38" s="18">
        <f t="shared" si="1"/>
        <v>62.427166450219651</v>
      </c>
      <c r="J38" s="18">
        <f t="shared" si="2"/>
        <v>29.478227175891593</v>
      </c>
      <c r="K38" s="18">
        <f t="shared" si="3"/>
        <v>80.384420948356706</v>
      </c>
      <c r="L38" s="2">
        <f t="shared" si="4"/>
        <v>83.317643090319606</v>
      </c>
      <c r="M38" s="2">
        <f t="shared" si="5"/>
        <v>979.36060243902477</v>
      </c>
      <c r="N38" s="2">
        <f t="shared" si="6"/>
        <v>150.33315468194769</v>
      </c>
      <c r="X38" s="22"/>
      <c r="Y38" s="22"/>
    </row>
    <row r="39" spans="1:25" ht="15.6">
      <c r="A39" s="3" t="s">
        <v>30</v>
      </c>
      <c r="B39" s="2">
        <f t="shared" si="12"/>
        <v>117</v>
      </c>
      <c r="C39" s="8">
        <f t="shared" si="7"/>
        <v>117</v>
      </c>
      <c r="D39" s="9">
        <f t="shared" si="0"/>
        <v>10.240411206853281</v>
      </c>
      <c r="E39" s="2">
        <f t="shared" si="8"/>
        <v>63</v>
      </c>
      <c r="F39" s="10">
        <f t="shared" si="9"/>
        <v>0.87681320349592051</v>
      </c>
      <c r="G39" s="10">
        <f t="shared" si="10"/>
        <v>0.44675864163390899</v>
      </c>
      <c r="H39" s="10">
        <f t="shared" ref="H39:H102" si="13">SIN(D39*PI()/180)</f>
        <v>0.17777885785617459</v>
      </c>
      <c r="I39" s="18">
        <f t="shared" si="1"/>
        <v>63.464088839978821</v>
      </c>
      <c r="J39" s="18">
        <f t="shared" si="2"/>
        <v>28.739700580633301</v>
      </c>
      <c r="K39" s="18">
        <f t="shared" si="3"/>
        <v>79.759588793146719</v>
      </c>
      <c r="L39" s="2">
        <f t="shared" si="4"/>
        <v>80.416555494103619</v>
      </c>
      <c r="M39" s="2">
        <f t="shared" si="5"/>
        <v>986.41485393291055</v>
      </c>
      <c r="N39" s="2">
        <f t="shared" si="6"/>
        <v>160.00097207055725</v>
      </c>
      <c r="X39" s="22"/>
      <c r="Y39" s="22"/>
    </row>
    <row r="40" spans="1:25" ht="15.6">
      <c r="A40" s="3" t="s">
        <v>31</v>
      </c>
      <c r="B40" s="2">
        <f t="shared" si="12"/>
        <v>116</v>
      </c>
      <c r="C40" s="8">
        <f t="shared" si="7"/>
        <v>116</v>
      </c>
      <c r="D40" s="9">
        <f t="shared" si="0"/>
        <v>10.871860968009855</v>
      </c>
      <c r="E40" s="2">
        <f t="shared" si="8"/>
        <v>64</v>
      </c>
      <c r="F40" s="10">
        <f t="shared" si="9"/>
        <v>0.88266200773391945</v>
      </c>
      <c r="G40" s="10">
        <f t="shared" si="10"/>
        <v>0.43050302586080497</v>
      </c>
      <c r="H40" s="10">
        <f t="shared" si="13"/>
        <v>0.1886131618626268</v>
      </c>
      <c r="I40" s="18">
        <f t="shared" si="1"/>
        <v>64.500512339664439</v>
      </c>
      <c r="J40" s="18">
        <f t="shared" si="2"/>
        <v>28.034833790282867</v>
      </c>
      <c r="K40" s="18">
        <f t="shared" si="3"/>
        <v>79.128139031990145</v>
      </c>
      <c r="L40" s="2">
        <f t="shared" si="4"/>
        <v>77.490544654944898</v>
      </c>
      <c r="M40" s="2">
        <f t="shared" si="5"/>
        <v>992.99475870065942</v>
      </c>
      <c r="N40" s="2">
        <f t="shared" si="6"/>
        <v>169.75184567636421</v>
      </c>
      <c r="X40" s="22"/>
      <c r="Y40" s="22"/>
    </row>
    <row r="41" spans="1:25" ht="15.6">
      <c r="A41" s="3" t="s">
        <v>32</v>
      </c>
      <c r="B41" s="2">
        <f t="shared" si="12"/>
        <v>115</v>
      </c>
      <c r="C41" s="8">
        <f t="shared" si="7"/>
        <v>115</v>
      </c>
      <c r="D41" s="9">
        <f t="shared" si="0"/>
        <v>11.509618391061395</v>
      </c>
      <c r="E41" s="2">
        <f t="shared" si="8"/>
        <v>65</v>
      </c>
      <c r="F41" s="10">
        <f t="shared" si="9"/>
        <v>0.88808304531106141</v>
      </c>
      <c r="G41" s="10">
        <f t="shared" si="10"/>
        <v>0.41411992510616052</v>
      </c>
      <c r="H41" s="10">
        <f t="shared" si="13"/>
        <v>0.19953243410808985</v>
      </c>
      <c r="I41" s="18">
        <f t="shared" si="1"/>
        <v>65.536093803792028</v>
      </c>
      <c r="J41" s="18">
        <f t="shared" si="2"/>
        <v>27.366657062460181</v>
      </c>
      <c r="K41" s="18">
        <f t="shared" si="3"/>
        <v>78.490381608938591</v>
      </c>
      <c r="L41" s="2">
        <f t="shared" si="4"/>
        <v>74.541586519108904</v>
      </c>
      <c r="M41" s="2">
        <f t="shared" si="5"/>
        <v>999.09342597494413</v>
      </c>
      <c r="N41" s="2">
        <f t="shared" si="6"/>
        <v>179.57919069728118</v>
      </c>
      <c r="X41" s="22"/>
      <c r="Y41" s="22"/>
    </row>
    <row r="42" spans="1:25" ht="15.6">
      <c r="A42" s="3" t="s">
        <v>33</v>
      </c>
      <c r="B42" s="2">
        <f t="shared" si="12"/>
        <v>114</v>
      </c>
      <c r="C42" s="8">
        <f t="shared" si="7"/>
        <v>114</v>
      </c>
      <c r="D42" s="9">
        <f t="shared" si="0"/>
        <v>12.153361027096025</v>
      </c>
      <c r="E42" s="2">
        <f t="shared" si="8"/>
        <v>66</v>
      </c>
      <c r="F42" s="10">
        <f t="shared" si="9"/>
        <v>0.89307070192793636</v>
      </c>
      <c r="G42" s="10">
        <f t="shared" si="10"/>
        <v>0.3976206945069467</v>
      </c>
      <c r="H42" s="10">
        <f t="shared" si="13"/>
        <v>0.21052910643841269</v>
      </c>
      <c r="I42" s="18">
        <f t="shared" si="1"/>
        <v>66.570479377431639</v>
      </c>
      <c r="J42" s="18">
        <f t="shared" si="2"/>
        <v>26.738317134817624</v>
      </c>
      <c r="K42" s="18">
        <f t="shared" si="3"/>
        <v>77.846638972903975</v>
      </c>
      <c r="L42" s="2">
        <f t="shared" si="4"/>
        <v>71.571725011250464</v>
      </c>
      <c r="M42" s="2">
        <f t="shared" si="5"/>
        <v>1004.7045396689284</v>
      </c>
      <c r="N42" s="2">
        <f t="shared" si="6"/>
        <v>189.47619579457148</v>
      </c>
      <c r="X42" s="22"/>
      <c r="Y42" s="22"/>
    </row>
    <row r="43" spans="1:25" ht="15.6">
      <c r="A43" s="3" t="s">
        <v>34</v>
      </c>
      <c r="B43" s="2">
        <f t="shared" si="12"/>
        <v>113</v>
      </c>
      <c r="C43" s="8">
        <f t="shared" si="7"/>
        <v>113</v>
      </c>
      <c r="D43" s="9">
        <f t="shared" si="0"/>
        <v>12.802754214805873</v>
      </c>
      <c r="E43" s="2">
        <f t="shared" si="8"/>
        <v>67</v>
      </c>
      <c r="F43" s="10">
        <f t="shared" si="9"/>
        <v>0.8976199091924173</v>
      </c>
      <c r="G43" s="10">
        <f t="shared" si="10"/>
        <v>0.38101704598053365</v>
      </c>
      <c r="H43" s="10">
        <f t="shared" si="13"/>
        <v>0.22159537290671097</v>
      </c>
      <c r="I43" s="18">
        <f t="shared" si="1"/>
        <v>67.603304939585243</v>
      </c>
      <c r="J43" s="18">
        <f t="shared" si="2"/>
        <v>26.153042624602769</v>
      </c>
      <c r="K43" s="18">
        <f t="shared" si="3"/>
        <v>77.197245785194127</v>
      </c>
      <c r="L43" s="2">
        <f t="shared" si="4"/>
        <v>68.583068276496078</v>
      </c>
      <c r="M43" s="2">
        <f t="shared" si="5"/>
        <v>1009.8223978414696</v>
      </c>
      <c r="N43" s="2">
        <f t="shared" si="6"/>
        <v>199.43583561604001</v>
      </c>
      <c r="X43" s="14"/>
      <c r="Y43" s="14"/>
    </row>
    <row r="44" spans="1:25" ht="15.6">
      <c r="A44" s="3" t="s">
        <v>35</v>
      </c>
      <c r="B44" s="2">
        <f t="shared" si="12"/>
        <v>112</v>
      </c>
      <c r="C44" s="8">
        <f t="shared" si="7"/>
        <v>112</v>
      </c>
      <c r="D44" s="9">
        <f t="shared" si="0"/>
        <v>13.457451440816612</v>
      </c>
      <c r="E44" s="2">
        <f t="shared" si="8"/>
        <v>68</v>
      </c>
      <c r="F44" s="10">
        <f t="shared" si="9"/>
        <v>0.9017261783174817</v>
      </c>
      <c r="G44" s="10">
        <f t="shared" si="10"/>
        <v>0.36432102456237164</v>
      </c>
      <c r="H44" s="10">
        <f t="shared" si="13"/>
        <v>0.23272320554421072</v>
      </c>
      <c r="I44" s="18">
        <f t="shared" si="1"/>
        <v>68.634196626365039</v>
      </c>
      <c r="J44" s="18">
        <f t="shared" si="2"/>
        <v>25.614098433880574</v>
      </c>
      <c r="K44" s="18">
        <f t="shared" si="3"/>
        <v>76.542548559183402</v>
      </c>
      <c r="L44" s="2">
        <f t="shared" si="4"/>
        <v>65.577784421226895</v>
      </c>
      <c r="M44" s="2">
        <f t="shared" si="5"/>
        <v>1014.4419506071669</v>
      </c>
      <c r="N44" s="2">
        <f t="shared" si="6"/>
        <v>209.45088498978947</v>
      </c>
      <c r="X44" s="14"/>
      <c r="Y44" s="14"/>
    </row>
    <row r="45" spans="1:25" ht="15.6">
      <c r="A45" s="3" t="s">
        <v>36</v>
      </c>
      <c r="B45" s="2">
        <f t="shared" si="12"/>
        <v>111</v>
      </c>
      <c r="C45" s="8">
        <f t="shared" si="7"/>
        <v>111</v>
      </c>
      <c r="D45" s="9">
        <f t="shared" si="0"/>
        <v>14.117094769037124</v>
      </c>
      <c r="E45" s="2">
        <f t="shared" si="8"/>
        <v>69</v>
      </c>
      <c r="F45" s="10">
        <f t="shared" si="9"/>
        <v>0.90538563210617606</v>
      </c>
      <c r="G45" s="10">
        <f t="shared" si="10"/>
        <v>0.34754498200336736</v>
      </c>
      <c r="H45" s="10">
        <f t="shared" si="13"/>
        <v>0.24390437195749307</v>
      </c>
      <c r="I45" s="18">
        <f t="shared" si="1"/>
        <v>69.662771433511566</v>
      </c>
      <c r="J45" s="18">
        <f t="shared" si="2"/>
        <v>25.124728601473453</v>
      </c>
      <c r="K45" s="18">
        <f t="shared" si="3"/>
        <v>75.882905230962876</v>
      </c>
      <c r="L45" s="2">
        <f t="shared" si="4"/>
        <v>62.558096760606105</v>
      </c>
      <c r="M45" s="2">
        <f t="shared" si="5"/>
        <v>1018.5588361194482</v>
      </c>
      <c r="N45" s="2">
        <f t="shared" si="6"/>
        <v>219.51393476174385</v>
      </c>
      <c r="X45" s="14"/>
      <c r="Y45" s="14"/>
    </row>
    <row r="46" spans="1:25" ht="15.6">
      <c r="A46" s="3" t="s">
        <v>37</v>
      </c>
      <c r="B46" s="2">
        <f t="shared" si="12"/>
        <v>110</v>
      </c>
      <c r="C46" s="8">
        <f t="shared" si="7"/>
        <v>110</v>
      </c>
      <c r="D46" s="9">
        <f t="shared" si="0"/>
        <v>14.781315339621273</v>
      </c>
      <c r="E46" s="2">
        <f t="shared" si="8"/>
        <v>70</v>
      </c>
      <c r="F46" s="10">
        <f t="shared" si="9"/>
        <v>0.90859503489218396</v>
      </c>
      <c r="G46" s="10">
        <f t="shared" si="10"/>
        <v>0.33070154770281662</v>
      </c>
      <c r="H46" s="10">
        <f t="shared" si="13"/>
        <v>0.25513045470157547</v>
      </c>
      <c r="I46" s="18">
        <f t="shared" si="1"/>
        <v>70.688637897192095</v>
      </c>
      <c r="J46" s="18">
        <f t="shared" si="2"/>
        <v>24.688087873358558</v>
      </c>
      <c r="K46" s="18">
        <f t="shared" si="3"/>
        <v>75.218684660378727</v>
      </c>
      <c r="L46" s="2">
        <f t="shared" si="4"/>
        <v>59.526278586507004</v>
      </c>
      <c r="M46" s="2">
        <f t="shared" si="5"/>
        <v>1022.1694142537069</v>
      </c>
      <c r="N46" s="2">
        <f t="shared" si="6"/>
        <v>229.61740923141804</v>
      </c>
      <c r="X46" s="14"/>
      <c r="Y46" s="14"/>
    </row>
    <row r="47" spans="1:25" ht="15.6">
      <c r="A47" s="3" t="s">
        <v>38</v>
      </c>
      <c r="B47" s="2">
        <f t="shared" si="12"/>
        <v>109</v>
      </c>
      <c r="C47" s="8">
        <f t="shared" si="7"/>
        <v>109</v>
      </c>
      <c r="D47" s="9">
        <f t="shared" si="0"/>
        <v>15.449733937524513</v>
      </c>
      <c r="E47" s="2">
        <f t="shared" si="8"/>
        <v>71</v>
      </c>
      <c r="F47" s="10">
        <f t="shared" si="9"/>
        <v>0.91135182010792326</v>
      </c>
      <c r="G47" s="10">
        <f t="shared" si="10"/>
        <v>0.3138035970849537</v>
      </c>
      <c r="H47" s="10">
        <f t="shared" si="13"/>
        <v>0.26639287235682463</v>
      </c>
      <c r="I47" s="18">
        <f t="shared" si="1"/>
        <v>71.711396851366771</v>
      </c>
      <c r="J47" s="18">
        <f t="shared" si="2"/>
        <v>24.307163380027323</v>
      </c>
      <c r="K47" s="18">
        <f t="shared" si="3"/>
        <v>74.550266062475487</v>
      </c>
      <c r="L47" s="2">
        <f t="shared" si="4"/>
        <v>56.484647475291673</v>
      </c>
      <c r="M47" s="2">
        <f t="shared" si="5"/>
        <v>1025.2707976214137</v>
      </c>
      <c r="N47" s="2">
        <f t="shared" si="6"/>
        <v>239.75358512114227</v>
      </c>
      <c r="X47" s="14"/>
      <c r="Y47" s="14"/>
    </row>
    <row r="48" spans="1:25" ht="15.6">
      <c r="A48" s="3" t="s">
        <v>39</v>
      </c>
      <c r="B48" s="2">
        <f t="shared" si="12"/>
        <v>108</v>
      </c>
      <c r="C48" s="8">
        <f t="shared" si="7"/>
        <v>108</v>
      </c>
      <c r="D48" s="9">
        <f t="shared" si="0"/>
        <v>16.121961629985009</v>
      </c>
      <c r="E48" s="2">
        <f t="shared" si="8"/>
        <v>72</v>
      </c>
      <c r="F48" s="10">
        <f t="shared" si="9"/>
        <v>0.91365411516040451</v>
      </c>
      <c r="G48" s="10">
        <f t="shared" si="10"/>
        <v>0.29686421755986347</v>
      </c>
      <c r="H48" s="10">
        <f t="shared" si="13"/>
        <v>0.27768290221586972</v>
      </c>
      <c r="I48" s="18">
        <f t="shared" si="1"/>
        <v>72.730642259315005</v>
      </c>
      <c r="J48" s="18">
        <f t="shared" si="2"/>
        <v>23.984689144139459</v>
      </c>
      <c r="K48" s="18">
        <f t="shared" si="3"/>
        <v>73.878038370014977</v>
      </c>
      <c r="L48" s="2">
        <f t="shared" si="4"/>
        <v>53.435559160775469</v>
      </c>
      <c r="M48" s="2">
        <f t="shared" si="5"/>
        <v>1027.8608795554551</v>
      </c>
      <c r="N48" s="2">
        <f t="shared" si="6"/>
        <v>249.91461199428309</v>
      </c>
      <c r="X48" s="14"/>
      <c r="Y48" s="14"/>
    </row>
    <row r="49" spans="1:25" ht="15.6">
      <c r="A49" s="3" t="s">
        <v>40</v>
      </c>
      <c r="B49" s="2">
        <f t="shared" si="12"/>
        <v>107</v>
      </c>
      <c r="C49" s="8">
        <f t="shared" si="7"/>
        <v>107</v>
      </c>
      <c r="D49" s="9">
        <f t="shared" si="0"/>
        <v>16.797600471575862</v>
      </c>
      <c r="E49" s="2">
        <f t="shared" si="8"/>
        <v>73</v>
      </c>
      <c r="F49" s="10">
        <f t="shared" si="9"/>
        <v>0.91550076330836316</v>
      </c>
      <c r="G49" s="10">
        <f t="shared" si="10"/>
        <v>0.27989667224218967</v>
      </c>
      <c r="H49" s="10">
        <f t="shared" si="13"/>
        <v>0.2889917044649421</v>
      </c>
      <c r="I49" s="18">
        <f t="shared" si="1"/>
        <v>73.745962116184259</v>
      </c>
      <c r="J49" s="18">
        <f t="shared" si="2"/>
        <v>23.723057547110521</v>
      </c>
      <c r="K49" s="18">
        <f t="shared" si="3"/>
        <v>73.202399528424124</v>
      </c>
      <c r="L49" s="2">
        <f t="shared" si="4"/>
        <v>50.381401003594114</v>
      </c>
      <c r="M49" s="2">
        <f t="shared" si="5"/>
        <v>1029.9383587219088</v>
      </c>
      <c r="N49" s="2">
        <f t="shared" si="6"/>
        <v>260.09253401844825</v>
      </c>
      <c r="X49" s="14"/>
      <c r="Y49" s="14"/>
    </row>
    <row r="50" spans="1:25" ht="15.6">
      <c r="A50" s="3" t="s">
        <v>41</v>
      </c>
      <c r="B50" s="2">
        <f t="shared" si="12"/>
        <v>106</v>
      </c>
      <c r="C50" s="8">
        <f t="shared" si="7"/>
        <v>106</v>
      </c>
      <c r="D50" s="9">
        <f t="shared" si="0"/>
        <v>17.476244274763445</v>
      </c>
      <c r="E50" s="2">
        <f t="shared" si="8"/>
        <v>74</v>
      </c>
      <c r="F50" s="10">
        <f t="shared" si="9"/>
        <v>0.91689134225257607</v>
      </c>
      <c r="G50" s="10">
        <f t="shared" si="10"/>
        <v>0.26291436163312609</v>
      </c>
      <c r="H50" s="10">
        <f t="shared" si="13"/>
        <v>0.30031034772267717</v>
      </c>
      <c r="I50" s="18">
        <f t="shared" si="1"/>
        <v>74.756939418671621</v>
      </c>
      <c r="J50" s="18">
        <f t="shared" si="2"/>
        <v>23.524233134237114</v>
      </c>
      <c r="K50" s="18">
        <f t="shared" si="3"/>
        <v>72.523755725236555</v>
      </c>
      <c r="L50" s="2">
        <f t="shared" si="4"/>
        <v>47.324585093962703</v>
      </c>
      <c r="M50" s="2">
        <f t="shared" si="5"/>
        <v>1031.502760034148</v>
      </c>
      <c r="N50" s="2">
        <f t="shared" si="6"/>
        <v>270.27931295040963</v>
      </c>
      <c r="X50" s="14"/>
      <c r="Y50" s="14"/>
    </row>
    <row r="51" spans="1:25" ht="15.6">
      <c r="A51" s="3" t="s">
        <v>42</v>
      </c>
      <c r="B51" s="2">
        <f t="shared" si="12"/>
        <v>105</v>
      </c>
      <c r="C51" s="8">
        <f t="shared" si="7"/>
        <v>105</v>
      </c>
      <c r="D51" s="9">
        <f t="shared" si="0"/>
        <v>18.157479443181899</v>
      </c>
      <c r="E51" s="2">
        <f t="shared" si="8"/>
        <v>75</v>
      </c>
      <c r="F51" s="10">
        <f t="shared" si="9"/>
        <v>0.91782617917474718</v>
      </c>
      <c r="G51" s="10">
        <f t="shared" si="10"/>
        <v>0.24593078350201641</v>
      </c>
      <c r="H51" s="10">
        <f t="shared" si="13"/>
        <v>0.3116298357788761</v>
      </c>
      <c r="I51" s="18">
        <f t="shared" si="1"/>
        <v>75.763153197186867</v>
      </c>
      <c r="J51" s="18">
        <f t="shared" si="2"/>
        <v>23.389674962523213</v>
      </c>
      <c r="K51" s="18">
        <f t="shared" si="3"/>
        <v>71.842520556818101</v>
      </c>
      <c r="L51" s="2">
        <f t="shared" si="4"/>
        <v>44.267541030362977</v>
      </c>
      <c r="M51" s="2">
        <f t="shared" si="5"/>
        <v>1032.5544515715906</v>
      </c>
      <c r="N51" s="2">
        <f t="shared" si="6"/>
        <v>280.46685220098851</v>
      </c>
      <c r="X51" s="14"/>
      <c r="Y51" s="14"/>
    </row>
    <row r="52" spans="1:25" ht="15.6">
      <c r="A52" s="3" t="s">
        <v>43</v>
      </c>
      <c r="B52" s="2">
        <f t="shared" si="12"/>
        <v>104</v>
      </c>
      <c r="C52" s="8">
        <f t="shared" si="7"/>
        <v>104</v>
      </c>
      <c r="D52" s="9">
        <f t="shared" si="0"/>
        <v>18.840885864101494</v>
      </c>
      <c r="E52" s="2">
        <f t="shared" si="8"/>
        <v>76</v>
      </c>
      <c r="F52" s="10">
        <f t="shared" si="9"/>
        <v>0.91830636198880966</v>
      </c>
      <c r="G52" s="10">
        <f t="shared" si="10"/>
        <v>0.22895949123285703</v>
      </c>
      <c r="H52" s="10">
        <f t="shared" si="13"/>
        <v>0.32294113535638153</v>
      </c>
      <c r="I52" s="18">
        <f t="shared" si="1"/>
        <v>76.764179605088003</v>
      </c>
      <c r="J52" s="18">
        <f t="shared" si="2"/>
        <v>23.3202738339617</v>
      </c>
      <c r="K52" s="18">
        <f t="shared" si="3"/>
        <v>71.159114135898506</v>
      </c>
      <c r="L52" s="2">
        <f t="shared" si="4"/>
        <v>41.212708421914257</v>
      </c>
      <c r="M52" s="2">
        <f t="shared" si="5"/>
        <v>1033.094657237411</v>
      </c>
      <c r="N52" s="2">
        <f t="shared" si="6"/>
        <v>290.64702182074336</v>
      </c>
      <c r="X52" s="14"/>
      <c r="Y52" s="14"/>
    </row>
    <row r="53" spans="1:25" ht="15.6">
      <c r="A53" s="3" t="s">
        <v>44</v>
      </c>
      <c r="B53" s="2">
        <f t="shared" si="12"/>
        <v>103</v>
      </c>
      <c r="C53" s="8">
        <f t="shared" si="7"/>
        <v>103</v>
      </c>
      <c r="D53" s="9">
        <f t="shared" si="0"/>
        <v>19.52603785585157</v>
      </c>
      <c r="E53" s="2">
        <f t="shared" si="8"/>
        <v>77</v>
      </c>
      <c r="F53" s="10">
        <f t="shared" si="9"/>
        <v>0.91833374660161482</v>
      </c>
      <c r="G53" s="10">
        <f t="shared" si="10"/>
        <v>0.21201405092747597</v>
      </c>
      <c r="H53" s="10">
        <f t="shared" si="13"/>
        <v>0.33423520470166351</v>
      </c>
      <c r="I53" s="18">
        <f t="shared" si="1"/>
        <v>77.759593058841261</v>
      </c>
      <c r="J53" s="18">
        <f t="shared" si="2"/>
        <v>23.31631004079194</v>
      </c>
      <c r="K53" s="18">
        <f t="shared" si="3"/>
        <v>70.47396214414843</v>
      </c>
      <c r="L53" s="2">
        <f t="shared" si="4"/>
        <v>38.162529166945696</v>
      </c>
      <c r="M53" s="2">
        <f t="shared" si="5"/>
        <v>1033.1254649268169</v>
      </c>
      <c r="N53" s="2">
        <f t="shared" si="6"/>
        <v>300.81168423149734</v>
      </c>
      <c r="X53" s="14"/>
      <c r="Y53" s="14"/>
    </row>
    <row r="54" spans="1:25" ht="15.6">
      <c r="A54" s="3" t="s">
        <v>45</v>
      </c>
      <c r="B54" s="2">
        <f t="shared" si="12"/>
        <v>102</v>
      </c>
      <c r="C54" s="8">
        <f t="shared" si="7"/>
        <v>102</v>
      </c>
      <c r="D54" s="9">
        <f t="shared" si="0"/>
        <v>20.212505165246455</v>
      </c>
      <c r="E54" s="2">
        <f t="shared" si="8"/>
        <v>78</v>
      </c>
      <c r="F54" s="10">
        <f t="shared" si="9"/>
        <v>0.91791096001754524</v>
      </c>
      <c r="G54" s="10">
        <f t="shared" si="10"/>
        <v>0.19510799758055869</v>
      </c>
      <c r="H54" s="10">
        <f t="shared" si="13"/>
        <v>0.34550302279397371</v>
      </c>
      <c r="I54" s="18">
        <f t="shared" si="1"/>
        <v>78.748967422250445</v>
      </c>
      <c r="J54" s="18">
        <f t="shared" si="2"/>
        <v>23.377435671491433</v>
      </c>
      <c r="K54" s="18">
        <f t="shared" si="3"/>
        <v>69.787494834753545</v>
      </c>
      <c r="L54" s="2">
        <f t="shared" si="4"/>
        <v>35.11943956450056</v>
      </c>
      <c r="M54" s="2">
        <f t="shared" si="5"/>
        <v>1032.6498300197384</v>
      </c>
      <c r="N54" s="2">
        <f t="shared" si="6"/>
        <v>310.95272051457636</v>
      </c>
      <c r="X54" s="14"/>
      <c r="Y54" s="14"/>
    </row>
    <row r="55" spans="1:25" ht="15.6">
      <c r="A55" s="3" t="s">
        <v>46</v>
      </c>
      <c r="B55" s="2">
        <f t="shared" si="12"/>
        <v>101</v>
      </c>
      <c r="C55" s="8">
        <f t="shared" si="7"/>
        <v>101</v>
      </c>
      <c r="D55" s="9">
        <f t="shared" si="0"/>
        <v>20.899854009402532</v>
      </c>
      <c r="E55" s="2">
        <f t="shared" si="8"/>
        <v>79</v>
      </c>
      <c r="F55" s="10">
        <f t="shared" si="9"/>
        <v>0.91704139916290706</v>
      </c>
      <c r="G55" s="10">
        <f t="shared" si="10"/>
        <v>0.17825479066137187</v>
      </c>
      <c r="H55" s="10">
        <f t="shared" si="13"/>
        <v>0.35673561894995615</v>
      </c>
      <c r="I55" s="18">
        <f t="shared" si="1"/>
        <v>79.731877227243245</v>
      </c>
      <c r="J55" s="18">
        <f t="shared" si="2"/>
        <v>23.502683275969602</v>
      </c>
      <c r="K55" s="18">
        <f t="shared" si="3"/>
        <v>69.100145990597468</v>
      </c>
      <c r="L55" s="2">
        <f t="shared" si="4"/>
        <v>32.085862319046946</v>
      </c>
      <c r="M55" s="2">
        <f t="shared" si="5"/>
        <v>1031.6715740582704</v>
      </c>
      <c r="N55" s="2">
        <f t="shared" si="6"/>
        <v>321.06205705496052</v>
      </c>
      <c r="X55" s="14"/>
      <c r="Y55" s="14"/>
    </row>
    <row r="56" spans="1:25" ht="15.6">
      <c r="A56" s="3" t="s">
        <v>47</v>
      </c>
      <c r="B56" s="2">
        <f t="shared" si="12"/>
        <v>100</v>
      </c>
      <c r="C56" s="8">
        <f t="shared" si="7"/>
        <v>100</v>
      </c>
      <c r="D56" s="9">
        <f t="shared" si="0"/>
        <v>21.587648155703874</v>
      </c>
      <c r="E56" s="2">
        <f t="shared" si="8"/>
        <v>80</v>
      </c>
      <c r="F56" s="10">
        <f t="shared" si="9"/>
        <v>0.91572922535061274</v>
      </c>
      <c r="G56" s="10">
        <f t="shared" si="10"/>
        <v>0.16146776945257513</v>
      </c>
      <c r="H56" s="10">
        <f t="shared" si="13"/>
        <v>0.36792410259016289</v>
      </c>
      <c r="I56" s="18">
        <f t="shared" si="1"/>
        <v>80.707898923105603</v>
      </c>
      <c r="J56" s="18">
        <f t="shared" si="2"/>
        <v>23.690500123668791</v>
      </c>
      <c r="K56" s="18">
        <f t="shared" si="3"/>
        <v>68.412351844296126</v>
      </c>
      <c r="L56" s="2">
        <f t="shared" si="4"/>
        <v>29.064198501463533</v>
      </c>
      <c r="M56" s="2">
        <f t="shared" si="5"/>
        <v>1030.1953785194394</v>
      </c>
      <c r="N56" s="2">
        <f t="shared" si="6"/>
        <v>331.13169233114678</v>
      </c>
      <c r="X56" s="14"/>
      <c r="Y56" s="14"/>
    </row>
    <row r="57" spans="1:25" ht="15.6">
      <c r="A57" s="3" t="s">
        <v>48</v>
      </c>
      <c r="B57" s="2">
        <f t="shared" si="12"/>
        <v>99</v>
      </c>
      <c r="C57" s="8">
        <f t="shared" si="7"/>
        <v>99</v>
      </c>
      <c r="D57" s="9">
        <f t="shared" si="0"/>
        <v>22.2754500331082</v>
      </c>
      <c r="E57" s="2">
        <f t="shared" si="8"/>
        <v>81</v>
      </c>
      <c r="F57" s="10">
        <f t="shared" si="9"/>
        <v>0.91397935435285615</v>
      </c>
      <c r="G57" s="10">
        <f t="shared" si="10"/>
        <v>0.14476010850735818</v>
      </c>
      <c r="H57" s="10">
        <f t="shared" si="13"/>
        <v>0.37905969292668695</v>
      </c>
      <c r="I57" s="18">
        <f t="shared" si="1"/>
        <v>81.676612145536552</v>
      </c>
      <c r="J57" s="18">
        <f t="shared" si="2"/>
        <v>23.938804850720317</v>
      </c>
      <c r="K57" s="18">
        <f t="shared" si="3"/>
        <v>67.7245499668918</v>
      </c>
      <c r="L57" s="2">
        <f t="shared" si="4"/>
        <v>26.056819531324479</v>
      </c>
      <c r="M57" s="2">
        <f t="shared" si="5"/>
        <v>1028.2267736469632</v>
      </c>
      <c r="N57" s="2">
        <f t="shared" si="6"/>
        <v>341.15372363401832</v>
      </c>
      <c r="X57" s="14"/>
      <c r="Y57" s="14"/>
    </row>
    <row r="58" spans="1:25" ht="15.6">
      <c r="A58" s="3" t="s">
        <v>49</v>
      </c>
      <c r="B58" s="2">
        <f t="shared" si="12"/>
        <v>98</v>
      </c>
      <c r="C58" s="8">
        <f t="shared" si="7"/>
        <v>98</v>
      </c>
      <c r="D58" s="9">
        <f t="shared" si="0"/>
        <v>22.962821867491897</v>
      </c>
      <c r="E58" s="2">
        <f t="shared" si="8"/>
        <v>82</v>
      </c>
      <c r="F58" s="10">
        <f t="shared" si="9"/>
        <v>0.91179744209839042</v>
      </c>
      <c r="G58" s="10">
        <f t="shared" si="10"/>
        <v>0.12814477359201346</v>
      </c>
      <c r="H58" s="10">
        <f t="shared" si="13"/>
        <v>0.39013374832726794</v>
      </c>
      <c r="I58" s="18">
        <f t="shared" si="1"/>
        <v>82.637600996467569</v>
      </c>
      <c r="J58" s="18">
        <f t="shared" si="2"/>
        <v>24.245061390724622</v>
      </c>
      <c r="K58" s="18">
        <f t="shared" si="3"/>
        <v>67.037178132508103</v>
      </c>
      <c r="L58" s="2">
        <f t="shared" si="4"/>
        <v>23.066059246562478</v>
      </c>
      <c r="M58" s="2">
        <f t="shared" si="5"/>
        <v>1025.7721223606893</v>
      </c>
      <c r="N58" s="2">
        <f t="shared" si="6"/>
        <v>351.12037349454113</v>
      </c>
      <c r="X58" s="14"/>
      <c r="Y58" s="14"/>
    </row>
    <row r="59" spans="1:25" ht="15.6">
      <c r="A59" s="3" t="s">
        <v>50</v>
      </c>
      <c r="B59" s="2">
        <f t="shared" si="12"/>
        <v>97</v>
      </c>
      <c r="C59" s="8">
        <f t="shared" si="7"/>
        <v>97</v>
      </c>
      <c r="D59" s="9">
        <f t="shared" si="0"/>
        <v>23.649326833315484</v>
      </c>
      <c r="E59" s="2">
        <f t="shared" si="8"/>
        <v>83</v>
      </c>
      <c r="F59" s="10">
        <f t="shared" si="9"/>
        <v>0.9091898660608797</v>
      </c>
      <c r="G59" s="10">
        <f t="shared" si="10"/>
        <v>0.11163447848165577</v>
      </c>
      <c r="H59" s="10">
        <f t="shared" si="13"/>
        <v>0.40113779511076769</v>
      </c>
      <c r="I59" s="18">
        <f t="shared" si="1"/>
        <v>83.590455325262724</v>
      </c>
      <c r="J59" s="18">
        <f t="shared" si="2"/>
        <v>24.6063639895041</v>
      </c>
      <c r="K59" s="18">
        <f t="shared" si="3"/>
        <v>66.350673166684516</v>
      </c>
      <c r="L59" s="2">
        <f t="shared" si="4"/>
        <v>20.094206126698055</v>
      </c>
      <c r="M59" s="2">
        <f t="shared" si="5"/>
        <v>1022.8385993184897</v>
      </c>
      <c r="N59" s="2">
        <f t="shared" si="6"/>
        <v>361.02401559969087</v>
      </c>
      <c r="X59" s="14"/>
      <c r="Y59" s="14"/>
    </row>
    <row r="60" spans="1:25" ht="15.6">
      <c r="A60" s="3" t="s">
        <v>51</v>
      </c>
      <c r="B60" s="2">
        <f t="shared" si="12"/>
        <v>96</v>
      </c>
      <c r="C60" s="8">
        <f t="shared" si="7"/>
        <v>96</v>
      </c>
      <c r="D60" s="9">
        <f t="shared" si="0"/>
        <v>24.334530213571327</v>
      </c>
      <c r="E60" s="2">
        <f t="shared" si="8"/>
        <v>84</v>
      </c>
      <c r="F60" s="10">
        <f t="shared" si="9"/>
        <v>0.90616370245457145</v>
      </c>
      <c r="G60" s="10">
        <f t="shared" si="10"/>
        <v>9.5241642972001717E-2</v>
      </c>
      <c r="H60" s="10">
        <f t="shared" si="13"/>
        <v>0.41206355553217339</v>
      </c>
      <c r="I60" s="18">
        <f t="shared" si="1"/>
        <v>84.534772001700475</v>
      </c>
      <c r="J60" s="18">
        <f t="shared" si="2"/>
        <v>25.01952689612186</v>
      </c>
      <c r="K60" s="18">
        <f t="shared" si="3"/>
        <v>65.665469786428673</v>
      </c>
      <c r="L60" s="2">
        <f t="shared" si="4"/>
        <v>17.143495734960293</v>
      </c>
      <c r="M60" s="2">
        <f t="shared" si="5"/>
        <v>1019.4341652613929</v>
      </c>
      <c r="N60" s="2">
        <f t="shared" si="6"/>
        <v>370.8571999789562</v>
      </c>
      <c r="X60" s="14"/>
      <c r="Y60" s="14"/>
    </row>
    <row r="61" spans="1:25" ht="15.6">
      <c r="A61" s="3" t="s">
        <v>52</v>
      </c>
      <c r="B61" s="2">
        <f t="shared" si="12"/>
        <v>95</v>
      </c>
      <c r="C61" s="8">
        <f t="shared" si="7"/>
        <v>95</v>
      </c>
      <c r="D61" s="9">
        <f t="shared" si="0"/>
        <v>25.01800055974627</v>
      </c>
      <c r="E61" s="2">
        <f t="shared" si="8"/>
        <v>85</v>
      </c>
      <c r="F61" s="10">
        <f t="shared" si="9"/>
        <v>0.90272669940242778</v>
      </c>
      <c r="G61" s="10">
        <f t="shared" si="10"/>
        <v>7.8978352459886908E-2</v>
      </c>
      <c r="H61" s="10">
        <f t="shared" si="13"/>
        <v>0.422902974722005</v>
      </c>
      <c r="I61" s="18">
        <f t="shared" si="1"/>
        <v>85.470156171042802</v>
      </c>
      <c r="J61" s="18">
        <f t="shared" si="2"/>
        <v>25.481172894738243</v>
      </c>
      <c r="K61" s="18">
        <f t="shared" si="3"/>
        <v>64.981999440253745</v>
      </c>
      <c r="L61" s="2">
        <f t="shared" si="4"/>
        <v>14.21610344277966</v>
      </c>
      <c r="M61" s="2">
        <f t="shared" si="5"/>
        <v>1015.5675368277313</v>
      </c>
      <c r="N61" s="2">
        <f t="shared" si="6"/>
        <v>380.61267724980434</v>
      </c>
      <c r="X61" s="14"/>
      <c r="Y61" s="14"/>
    </row>
    <row r="62" spans="1:25" ht="15.6">
      <c r="A62" s="3" t="s">
        <v>53</v>
      </c>
      <c r="B62" s="2">
        <f t="shared" si="12"/>
        <v>94</v>
      </c>
      <c r="C62" s="8">
        <f t="shared" si="7"/>
        <v>94</v>
      </c>
      <c r="D62" s="9">
        <f t="shared" si="0"/>
        <v>25.699310843421841</v>
      </c>
      <c r="E62" s="2">
        <f t="shared" si="8"/>
        <v>86</v>
      </c>
      <c r="F62" s="10">
        <f t="shared" si="9"/>
        <v>0.89888724628874572</v>
      </c>
      <c r="G62" s="10">
        <f t="shared" si="10"/>
        <v>6.2856319429653196E-2</v>
      </c>
      <c r="H62" s="10">
        <f t="shared" si="13"/>
        <v>0.43364824635549165</v>
      </c>
      <c r="I62" s="18">
        <f t="shared" si="1"/>
        <v>86.396222481526522</v>
      </c>
      <c r="J62" s="18">
        <f t="shared" si="2"/>
        <v>25.987815962569123</v>
      </c>
      <c r="K62" s="18">
        <f t="shared" si="3"/>
        <v>64.300689156578159</v>
      </c>
      <c r="L62" s="2">
        <f t="shared" si="4"/>
        <v>11.314137497337647</v>
      </c>
      <c r="M62" s="2">
        <f t="shared" si="5"/>
        <v>1011.2481520748389</v>
      </c>
      <c r="N62" s="2">
        <f t="shared" si="6"/>
        <v>390.28342171994251</v>
      </c>
      <c r="X62" s="14"/>
      <c r="Y62" s="14"/>
    </row>
    <row r="63" spans="1:25" ht="15.6">
      <c r="A63" s="3" t="s">
        <v>54</v>
      </c>
      <c r="B63" s="2">
        <f t="shared" si="12"/>
        <v>93</v>
      </c>
      <c r="C63" s="8">
        <f t="shared" si="7"/>
        <v>93</v>
      </c>
      <c r="D63" s="9">
        <f t="shared" si="0"/>
        <v>26.378039591123439</v>
      </c>
      <c r="E63" s="2">
        <f t="shared" si="8"/>
        <v>87</v>
      </c>
      <c r="F63" s="10">
        <f t="shared" si="9"/>
        <v>0.89465433955246065</v>
      </c>
      <c r="G63" s="10">
        <f t="shared" si="10"/>
        <v>4.6886847161880477E-2</v>
      </c>
      <c r="H63" s="10">
        <f t="shared" si="13"/>
        <v>0.44429183684057133</v>
      </c>
      <c r="I63" s="18">
        <f t="shared" si="1"/>
        <v>87.312596274769533</v>
      </c>
      <c r="J63" s="18">
        <f t="shared" si="2"/>
        <v>26.535934729822234</v>
      </c>
      <c r="K63" s="18">
        <f t="shared" si="3"/>
        <v>63.621960408876568</v>
      </c>
      <c r="L63" s="2">
        <f t="shared" si="4"/>
        <v>8.4396324891385532</v>
      </c>
      <c r="M63" s="2">
        <f t="shared" si="5"/>
        <v>1006.4861319965182</v>
      </c>
      <c r="N63" s="2">
        <f t="shared" si="6"/>
        <v>399.86265315651417</v>
      </c>
      <c r="X63" s="14"/>
      <c r="Y63" s="14"/>
    </row>
    <row r="64" spans="1:25" ht="15.6">
      <c r="A64" s="3" t="s">
        <v>55</v>
      </c>
      <c r="B64" s="2">
        <f t="shared" si="12"/>
        <v>92</v>
      </c>
      <c r="C64" s="8">
        <f t="shared" si="7"/>
        <v>92</v>
      </c>
      <c r="D64" s="9">
        <f t="shared" si="0"/>
        <v>27.053771994132347</v>
      </c>
      <c r="E64" s="2">
        <f t="shared" si="8"/>
        <v>88</v>
      </c>
      <c r="F64" s="10">
        <f t="shared" si="9"/>
        <v>0.89003754521780654</v>
      </c>
      <c r="G64" s="10">
        <f t="shared" si="10"/>
        <v>3.1080795955552118E-2</v>
      </c>
      <c r="H64" s="10">
        <f t="shared" si="13"/>
        <v>0.45482650783065653</v>
      </c>
      <c r="I64" s="18">
        <f t="shared" si="1"/>
        <v>88.218914729871628</v>
      </c>
      <c r="J64" s="18">
        <f t="shared" si="2"/>
        <v>27.122034824105125</v>
      </c>
      <c r="K64" s="18">
        <f t="shared" si="3"/>
        <v>62.946228005867653</v>
      </c>
      <c r="L64" s="2">
        <f t="shared" si="4"/>
        <v>5.5945432719994415</v>
      </c>
      <c r="M64" s="2">
        <f t="shared" si="5"/>
        <v>1001.2922383700324</v>
      </c>
      <c r="N64" s="2">
        <f t="shared" si="6"/>
        <v>409.34385704759097</v>
      </c>
      <c r="X64" s="14"/>
      <c r="Y64" s="14"/>
    </row>
    <row r="65" spans="1:25" ht="15.6">
      <c r="A65" s="3" t="s">
        <v>56</v>
      </c>
      <c r="B65" s="2">
        <f t="shared" si="12"/>
        <v>91</v>
      </c>
      <c r="C65" s="8">
        <f t="shared" si="7"/>
        <v>91</v>
      </c>
      <c r="D65" s="9">
        <f t="shared" si="0"/>
        <v>27.726100985202635</v>
      </c>
      <c r="E65" s="2">
        <f t="shared" si="8"/>
        <v>89</v>
      </c>
      <c r="F65" s="10">
        <f t="shared" si="9"/>
        <v>0.88504695849494819</v>
      </c>
      <c r="G65" s="10">
        <f t="shared" si="10"/>
        <v>1.5448552125050695E-2</v>
      </c>
      <c r="H65" s="10">
        <f t="shared" si="13"/>
        <v>0.4652453368880563</v>
      </c>
      <c r="I65" s="18">
        <f t="shared" si="1"/>
        <v>89.114827952402209</v>
      </c>
      <c r="J65" s="18">
        <f t="shared" si="2"/>
        <v>27.742699419265989</v>
      </c>
      <c r="K65" s="18">
        <f t="shared" si="3"/>
        <v>62.273899014797358</v>
      </c>
      <c r="L65" s="2">
        <f t="shared" si="4"/>
        <v>2.7807393825091742</v>
      </c>
      <c r="M65" s="2">
        <f t="shared" si="5"/>
        <v>995.67782830681676</v>
      </c>
      <c r="N65" s="2">
        <f t="shared" si="6"/>
        <v>418.72080319925084</v>
      </c>
      <c r="X65" s="14"/>
      <c r="Y65" s="14"/>
    </row>
    <row r="66" spans="1:25" ht="15.6">
      <c r="A66" s="3" t="s">
        <v>57</v>
      </c>
      <c r="B66" s="2">
        <f t="shared" si="12"/>
        <v>90</v>
      </c>
      <c r="C66" s="8">
        <f t="shared" si="7"/>
        <v>90</v>
      </c>
      <c r="D66" s="9">
        <f t="shared" si="0"/>
        <v>28.394628274432392</v>
      </c>
      <c r="E66" s="2">
        <f t="shared" si="8"/>
        <v>90</v>
      </c>
      <c r="F66" s="10">
        <f t="shared" si="9"/>
        <v>0.8796931608142291</v>
      </c>
      <c r="G66" s="10">
        <f t="shared" si="10"/>
        <v>5.3887735838261649E-17</v>
      </c>
      <c r="H66" s="10">
        <f t="shared" si="13"/>
        <v>0.47554173614591488</v>
      </c>
      <c r="I66" s="18">
        <f t="shared" si="1"/>
        <v>90</v>
      </c>
      <c r="J66" s="18">
        <f t="shared" si="2"/>
        <v>28.394628274432385</v>
      </c>
      <c r="K66" s="18">
        <f t="shared" si="3"/>
        <v>61.605371725567601</v>
      </c>
      <c r="L66" s="2">
        <f t="shared" si="4"/>
        <v>1.102633609417758E-14</v>
      </c>
      <c r="M66" s="2">
        <f t="shared" si="5"/>
        <v>989.65480591600772</v>
      </c>
      <c r="N66" s="2">
        <f t="shared" si="6"/>
        <v>427.98756253132353</v>
      </c>
      <c r="X66" s="14"/>
      <c r="Y66" s="14"/>
    </row>
    <row r="67" spans="1:25" ht="15.6">
      <c r="A67" s="3" t="s">
        <v>58</v>
      </c>
      <c r="B67" s="2">
        <f t="shared" si="12"/>
        <v>89</v>
      </c>
      <c r="C67" s="8">
        <f t="shared" si="7"/>
        <v>89</v>
      </c>
      <c r="D67" s="9">
        <f t="shared" si="0"/>
        <v>29.058965336994589</v>
      </c>
      <c r="E67" s="2">
        <f t="shared" si="8"/>
        <v>91</v>
      </c>
      <c r="F67" s="10">
        <f t="shared" si="9"/>
        <v>0.87398717468268983</v>
      </c>
      <c r="G67" s="10">
        <f t="shared" si="10"/>
        <v>-1.5255502880515763E-2</v>
      </c>
      <c r="H67" s="10">
        <f t="shared" si="13"/>
        <v>0.48570946884123234</v>
      </c>
      <c r="I67" s="18">
        <f t="shared" si="1"/>
        <v>90.874109836956578</v>
      </c>
      <c r="J67" s="18">
        <f t="shared" si="2"/>
        <v>29.074666214143665</v>
      </c>
      <c r="K67" s="18">
        <f t="shared" si="3"/>
        <v>60.941034663005418</v>
      </c>
      <c r="L67" s="2">
        <f t="shared" si="4"/>
        <v>2.7459905184928686</v>
      </c>
      <c r="M67" s="2">
        <f t="shared" si="5"/>
        <v>983.23557151802618</v>
      </c>
      <c r="N67" s="2">
        <f t="shared" si="6"/>
        <v>437.13852195710905</v>
      </c>
      <c r="X67" s="14"/>
      <c r="Y67" s="14"/>
    </row>
    <row r="68" spans="1:25" ht="15.6">
      <c r="A68" s="3" t="s">
        <v>59</v>
      </c>
      <c r="B68" s="2">
        <f t="shared" si="12"/>
        <v>88</v>
      </c>
      <c r="C68" s="8">
        <f t="shared" si="7"/>
        <v>88</v>
      </c>
      <c r="D68" s="9">
        <f t="shared" si="0"/>
        <v>29.718734345930585</v>
      </c>
      <c r="E68" s="2">
        <f t="shared" si="8"/>
        <v>92</v>
      </c>
      <c r="F68" s="10">
        <f t="shared" si="9"/>
        <v>0.86794041677085221</v>
      </c>
      <c r="G68" s="10">
        <f t="shared" si="10"/>
        <v>-3.0309147226626178E-2</v>
      </c>
      <c r="H68" s="10">
        <f t="shared" si="13"/>
        <v>0.49574266361695563</v>
      </c>
      <c r="I68" s="18">
        <f t="shared" si="1"/>
        <v>91.73685221090247</v>
      </c>
      <c r="J68" s="18">
        <f t="shared" si="2"/>
        <v>29.779822387881762</v>
      </c>
      <c r="K68" s="18">
        <f t="shared" si="3"/>
        <v>60.281265654069422</v>
      </c>
      <c r="L68" s="2">
        <f t="shared" si="4"/>
        <v>5.4556465007926924</v>
      </c>
      <c r="M68" s="2">
        <f t="shared" si="5"/>
        <v>976.43296886720873</v>
      </c>
      <c r="N68" s="2">
        <f t="shared" si="6"/>
        <v>446.16839725526</v>
      </c>
      <c r="X68" s="14"/>
      <c r="Y68" s="14"/>
    </row>
    <row r="69" spans="1:25" ht="15.6">
      <c r="A69" s="3" t="s">
        <v>60</v>
      </c>
      <c r="B69" s="2">
        <f t="shared" si="12"/>
        <v>87</v>
      </c>
      <c r="C69" s="8">
        <f t="shared" si="7"/>
        <v>87</v>
      </c>
      <c r="D69" s="9">
        <f t="shared" si="0"/>
        <v>30.373569043843275</v>
      </c>
      <c r="E69" s="2">
        <f t="shared" si="8"/>
        <v>93</v>
      </c>
      <c r="F69" s="10">
        <f t="shared" si="9"/>
        <v>0.86156464965033652</v>
      </c>
      <c r="G69" s="10">
        <f t="shared" si="10"/>
        <v>-4.5152689996945376E-2</v>
      </c>
      <c r="H69" s="10">
        <f t="shared" si="13"/>
        <v>0.50563582651838723</v>
      </c>
      <c r="I69" s="18">
        <f t="shared" si="1"/>
        <v>92.587938445552851</v>
      </c>
      <c r="J69" s="18">
        <f t="shared" si="2"/>
        <v>30.507281808918851</v>
      </c>
      <c r="K69" s="18">
        <f t="shared" si="3"/>
        <v>59.626430956156725</v>
      </c>
      <c r="L69" s="2">
        <f t="shared" si="4"/>
        <v>8.1274841994501053</v>
      </c>
      <c r="M69" s="2">
        <f t="shared" si="5"/>
        <v>969.2602308566286</v>
      </c>
      <c r="N69" s="2">
        <f t="shared" si="6"/>
        <v>455.07224386654843</v>
      </c>
      <c r="X69" s="14"/>
      <c r="Y69" s="14"/>
    </row>
    <row r="70" spans="1:25" ht="15.6">
      <c r="A70" s="3" t="s">
        <v>61</v>
      </c>
      <c r="B70" s="2">
        <f t="shared" si="12"/>
        <v>86</v>
      </c>
      <c r="C70" s="8">
        <f t="shared" si="7"/>
        <v>86</v>
      </c>
      <c r="D70" s="9">
        <f t="shared" si="0"/>
        <v>31.023115548016364</v>
      </c>
      <c r="E70" s="2">
        <f t="shared" si="8"/>
        <v>94</v>
      </c>
      <c r="F70" s="10">
        <f t="shared" si="9"/>
        <v>0.85487193260911121</v>
      </c>
      <c r="G70" s="10">
        <f t="shared" si="10"/>
        <v>-5.9778468867342657E-2</v>
      </c>
      <c r="H70" s="10">
        <f t="shared" si="13"/>
        <v>0.51538385063662917</v>
      </c>
      <c r="I70" s="18">
        <f t="shared" si="1"/>
        <v>93.427097144380028</v>
      </c>
      <c r="J70" s="18">
        <f t="shared" si="2"/>
        <v>31.254410669457393</v>
      </c>
      <c r="K70" s="18">
        <f t="shared" si="3"/>
        <v>58.976884451983629</v>
      </c>
      <c r="L70" s="2">
        <f t="shared" si="4"/>
        <v>10.760124396121697</v>
      </c>
      <c r="M70" s="2">
        <f t="shared" si="5"/>
        <v>961.73092418525016</v>
      </c>
      <c r="N70" s="2">
        <f t="shared" si="6"/>
        <v>463.84546557296636</v>
      </c>
      <c r="X70" s="14"/>
      <c r="Y70" s="14"/>
    </row>
    <row r="71" spans="1:25" ht="15.6">
      <c r="A71" s="3" t="s">
        <v>62</v>
      </c>
      <c r="B71" s="2">
        <f t="shared" si="12"/>
        <v>85</v>
      </c>
      <c r="C71" s="8">
        <f t="shared" si="7"/>
        <v>85</v>
      </c>
      <c r="D71" s="9">
        <f t="shared" si="0"/>
        <v>31.667033084217394</v>
      </c>
      <c r="E71" s="2">
        <f t="shared" si="8"/>
        <v>95</v>
      </c>
      <c r="F71" s="10">
        <f t="shared" si="9"/>
        <v>0.84787457197113736</v>
      </c>
      <c r="G71" s="10">
        <f t="shared" si="10"/>
        <v>-7.4179413139369724E-2</v>
      </c>
      <c r="H71" s="10">
        <f t="shared" si="13"/>
        <v>0.52498202337895283</v>
      </c>
      <c r="I71" s="18">
        <f t="shared" si="1"/>
        <v>94.254074801050336</v>
      </c>
      <c r="J71" s="18">
        <f t="shared" si="2"/>
        <v>32.018756819457302</v>
      </c>
      <c r="K71" s="18">
        <f t="shared" si="3"/>
        <v>58.332966915782613</v>
      </c>
      <c r="L71" s="2">
        <f t="shared" si="4"/>
        <v>13.352294365086523</v>
      </c>
      <c r="M71" s="2">
        <f t="shared" si="5"/>
        <v>953.85889346752958</v>
      </c>
      <c r="N71" s="2">
        <f t="shared" si="6"/>
        <v>472.48382104105752</v>
      </c>
      <c r="X71" s="14"/>
      <c r="Y71" s="14"/>
    </row>
    <row r="72" spans="1:25" ht="15.6">
      <c r="A72" s="3" t="s">
        <v>63</v>
      </c>
      <c r="B72" s="2">
        <f t="shared" si="12"/>
        <v>84</v>
      </c>
      <c r="C72" s="8">
        <f t="shared" si="7"/>
        <v>84</v>
      </c>
      <c r="D72" s="9">
        <f t="shared" si="0"/>
        <v>32.304994645270995</v>
      </c>
      <c r="E72" s="2">
        <f t="shared" si="8"/>
        <v>96</v>
      </c>
      <c r="F72" s="10">
        <f t="shared" si="9"/>
        <v>0.84058507134042793</v>
      </c>
      <c r="G72" s="10">
        <f t="shared" si="10"/>
        <v>-8.8349051098979642E-2</v>
      </c>
      <c r="H72" s="10">
        <f t="shared" si="13"/>
        <v>0.53442603137339562</v>
      </c>
      <c r="I72" s="18">
        <f t="shared" si="1"/>
        <v>95.068636313472979</v>
      </c>
      <c r="J72" s="18">
        <f t="shared" si="2"/>
        <v>32.798046628185133</v>
      </c>
      <c r="K72" s="18">
        <f t="shared" si="3"/>
        <v>57.69500535472902</v>
      </c>
      <c r="L72" s="2">
        <f t="shared" si="4"/>
        <v>15.902829197816336</v>
      </c>
      <c r="M72" s="2">
        <f t="shared" si="5"/>
        <v>945.65820525798154</v>
      </c>
      <c r="N72" s="2">
        <f t="shared" si="6"/>
        <v>480.98342823605594</v>
      </c>
      <c r="X72" s="14"/>
      <c r="Y72" s="14"/>
    </row>
    <row r="73" spans="1:25" ht="15.6">
      <c r="A73" s="3" t="s">
        <v>64</v>
      </c>
      <c r="B73" s="2">
        <f t="shared" si="12"/>
        <v>83</v>
      </c>
      <c r="C73" s="8">
        <f t="shared" si="7"/>
        <v>83</v>
      </c>
      <c r="D73" s="9">
        <f t="shared" si="0"/>
        <v>32.936687571299245</v>
      </c>
      <c r="E73" s="2">
        <f t="shared" si="8"/>
        <v>97</v>
      </c>
      <c r="F73" s="10">
        <f t="shared" si="9"/>
        <v>0.83301608217730039</v>
      </c>
      <c r="G73" s="10">
        <f t="shared" si="10"/>
        <v>-0.10228151387519761</v>
      </c>
      <c r="H73" s="10">
        <f t="shared" si="13"/>
        <v>0.54371196304052305</v>
      </c>
      <c r="I73" s="18">
        <f t="shared" si="1"/>
        <v>95.870565399340947</v>
      </c>
      <c r="J73" s="18">
        <f t="shared" si="2"/>
        <v>33.59017925578528</v>
      </c>
      <c r="K73" s="18">
        <f t="shared" si="3"/>
        <v>57.063312428700755</v>
      </c>
      <c r="L73" s="2">
        <f t="shared" si="4"/>
        <v>18.41067249753555</v>
      </c>
      <c r="M73" s="2">
        <f t="shared" si="5"/>
        <v>937.14309244946298</v>
      </c>
      <c r="N73" s="2">
        <f t="shared" si="6"/>
        <v>489.34076673647087</v>
      </c>
      <c r="X73" s="14"/>
      <c r="Y73" s="14"/>
    </row>
    <row r="74" spans="1:25" ht="15.6">
      <c r="A74" s="3" t="s">
        <v>65</v>
      </c>
      <c r="B74" s="2">
        <f t="shared" si="12"/>
        <v>82</v>
      </c>
      <c r="C74" s="8">
        <f t="shared" si="7"/>
        <v>82</v>
      </c>
      <c r="D74" s="9">
        <f t="shared" si="0"/>
        <v>33.56181404939727</v>
      </c>
      <c r="E74" s="2">
        <f t="shared" si="8"/>
        <v>98</v>
      </c>
      <c r="F74" s="10">
        <f t="shared" si="9"/>
        <v>0.82518035509647447</v>
      </c>
      <c r="G74" s="10">
        <f t="shared" si="10"/>
        <v>-0.11597153588527422</v>
      </c>
      <c r="H74" s="10">
        <f t="shared" si="13"/>
        <v>0.55283630889013335</v>
      </c>
      <c r="I74" s="18">
        <f t="shared" si="1"/>
        <v>96.659664912082349</v>
      </c>
      <c r="J74" s="18">
        <f t="shared" si="2"/>
        <v>34.393219171076787</v>
      </c>
      <c r="K74" s="18">
        <f t="shared" si="3"/>
        <v>56.43818595060273</v>
      </c>
      <c r="L74" s="2">
        <f t="shared" si="4"/>
        <v>20.874876459349338</v>
      </c>
      <c r="M74" s="2">
        <f t="shared" si="5"/>
        <v>928.32789948353377</v>
      </c>
      <c r="N74" s="2">
        <f t="shared" si="6"/>
        <v>497.55267800112</v>
      </c>
      <c r="X74" s="14"/>
      <c r="Y74" s="14"/>
    </row>
    <row r="75" spans="1:25" ht="15.6">
      <c r="A75" s="3" t="s">
        <v>66</v>
      </c>
      <c r="B75" s="2">
        <f t="shared" si="12"/>
        <v>81</v>
      </c>
      <c r="C75" s="8">
        <f t="shared" si="7"/>
        <v>81</v>
      </c>
      <c r="D75" s="9">
        <f t="shared" si="0"/>
        <v>34.180091531360404</v>
      </c>
      <c r="E75" s="2">
        <f t="shared" si="8"/>
        <v>99</v>
      </c>
      <c r="F75" s="10">
        <f t="shared" si="9"/>
        <v>0.81709069225382958</v>
      </c>
      <c r="G75" s="10">
        <f t="shared" si="10"/>
        <v>-0.12941445198701088</v>
      </c>
      <c r="H75" s="10">
        <f t="shared" si="13"/>
        <v>0.56179595962329509</v>
      </c>
      <c r="I75" s="18">
        <f t="shared" si="1"/>
        <v>97.435757057164849</v>
      </c>
      <c r="J75" s="18">
        <f t="shared" si="2"/>
        <v>35.20538757563989</v>
      </c>
      <c r="K75" s="18">
        <f t="shared" si="3"/>
        <v>55.819908468639589</v>
      </c>
      <c r="L75" s="2">
        <f t="shared" si="4"/>
        <v>23.294601357661946</v>
      </c>
      <c r="M75" s="2">
        <f t="shared" si="5"/>
        <v>919.22702878555845</v>
      </c>
      <c r="N75" s="2">
        <f t="shared" si="6"/>
        <v>505.6163636609657</v>
      </c>
      <c r="X75" s="14"/>
      <c r="Y75" s="14"/>
    </row>
    <row r="76" spans="1:25" ht="15.6">
      <c r="A76" s="3" t="s">
        <v>67</v>
      </c>
      <c r="B76" s="2">
        <f t="shared" si="12"/>
        <v>80</v>
      </c>
      <c r="C76" s="8">
        <f t="shared" si="7"/>
        <v>80</v>
      </c>
      <c r="D76" s="9">
        <f t="shared" si="0"/>
        <v>34.79125306892908</v>
      </c>
      <c r="E76" s="2">
        <f t="shared" si="8"/>
        <v>100</v>
      </c>
      <c r="F76" s="10">
        <f t="shared" si="9"/>
        <v>0.80875990116136243</v>
      </c>
      <c r="G76" s="10">
        <f t="shared" si="10"/>
        <v>-0.14260619148985956</v>
      </c>
      <c r="H76" s="10">
        <f t="shared" si="13"/>
        <v>0.57058820214075645</v>
      </c>
      <c r="I76" s="18">
        <f t="shared" si="1"/>
        <v>98.198683509690511</v>
      </c>
      <c r="J76" s="18">
        <f t="shared" si="2"/>
        <v>36.025053240404858</v>
      </c>
      <c r="K76" s="18">
        <f t="shared" si="3"/>
        <v>55.208746931070912</v>
      </c>
      <c r="L76" s="2">
        <f t="shared" si="4"/>
        <v>25.669114468174723</v>
      </c>
      <c r="M76" s="2">
        <f t="shared" si="5"/>
        <v>909.8548888065327</v>
      </c>
      <c r="N76" s="2">
        <f t="shared" si="6"/>
        <v>513.52938192668091</v>
      </c>
      <c r="X76" s="14"/>
      <c r="Y76" s="14"/>
    </row>
    <row r="77" spans="1:25" ht="15.6">
      <c r="A77" s="3" t="s">
        <v>68</v>
      </c>
      <c r="B77" s="2">
        <f t="shared" si="12"/>
        <v>79</v>
      </c>
      <c r="C77" s="8">
        <f t="shared" si="7"/>
        <v>79</v>
      </c>
      <c r="D77" s="9">
        <f t="shared" si="0"/>
        <v>35.395047566844084</v>
      </c>
      <c r="E77" s="2">
        <f t="shared" si="8"/>
        <v>101</v>
      </c>
      <c r="F77" s="10">
        <f t="shared" si="9"/>
        <v>0.80020075023899706</v>
      </c>
      <c r="G77" s="10">
        <f t="shared" si="10"/>
        <v>-0.15554326920369049</v>
      </c>
      <c r="H77" s="10">
        <f t="shared" si="13"/>
        <v>0.57921071357699749</v>
      </c>
      <c r="I77" s="18">
        <f t="shared" si="1"/>
        <v>98.948305435167782</v>
      </c>
      <c r="J77" s="18">
        <f t="shared" si="2"/>
        <v>36.850723131826705</v>
      </c>
      <c r="K77" s="18">
        <f t="shared" si="3"/>
        <v>54.604952433155916</v>
      </c>
      <c r="L77" s="2">
        <f t="shared" si="4"/>
        <v>27.997788456664299</v>
      </c>
      <c r="M77" s="2">
        <f t="shared" si="5"/>
        <v>900.22584401887173</v>
      </c>
      <c r="N77" s="2">
        <f t="shared" si="6"/>
        <v>521.28964221929778</v>
      </c>
      <c r="X77" s="14"/>
      <c r="Y77" s="14"/>
    </row>
    <row r="78" spans="1:25" ht="15.6">
      <c r="A78" s="3" t="s">
        <v>69</v>
      </c>
      <c r="B78" s="2">
        <f t="shared" si="12"/>
        <v>78</v>
      </c>
      <c r="C78" s="8">
        <f t="shared" si="7"/>
        <v>78</v>
      </c>
      <c r="D78" s="9">
        <f t="shared" si="0"/>
        <v>35.991239954784646</v>
      </c>
      <c r="E78" s="2">
        <f t="shared" si="8"/>
        <v>102</v>
      </c>
      <c r="F78" s="10">
        <f t="shared" si="9"/>
        <v>0.79142592637824216</v>
      </c>
      <c r="G78" s="10">
        <f t="shared" si="10"/>
        <v>-0.16822277372747105</v>
      </c>
      <c r="H78" s="10">
        <f t="shared" si="13"/>
        <v>0.58766155349467719</v>
      </c>
      <c r="I78" s="18">
        <f t="shared" si="1"/>
        <v>99.684503416236083</v>
      </c>
      <c r="J78" s="18">
        <f t="shared" si="2"/>
        <v>37.681033099737867</v>
      </c>
      <c r="K78" s="18">
        <f t="shared" si="3"/>
        <v>54.008760045215354</v>
      </c>
      <c r="L78" s="2">
        <f t="shared" si="4"/>
        <v>30.280099270944767</v>
      </c>
      <c r="M78" s="2">
        <f t="shared" si="5"/>
        <v>890.35416717552243</v>
      </c>
      <c r="N78" s="2">
        <f t="shared" si="6"/>
        <v>528.89539814520947</v>
      </c>
      <c r="X78" s="14"/>
      <c r="Y78" s="14"/>
    </row>
    <row r="79" spans="1:25" ht="15.6">
      <c r="A79" s="3" t="s">
        <v>70</v>
      </c>
      <c r="B79" s="2">
        <f t="shared" si="12"/>
        <v>77</v>
      </c>
      <c r="C79" s="8">
        <f t="shared" si="7"/>
        <v>77</v>
      </c>
      <c r="D79" s="9">
        <f t="shared" si="0"/>
        <v>36.5796112800044</v>
      </c>
      <c r="E79" s="2">
        <f t="shared" si="8"/>
        <v>103</v>
      </c>
      <c r="F79" s="10">
        <f t="shared" si="9"/>
        <v>0.78244799475683036</v>
      </c>
      <c r="G79" s="10">
        <f t="shared" si="10"/>
        <v>-0.18064235319933336</v>
      </c>
      <c r="H79" s="10">
        <f t="shared" si="13"/>
        <v>0.59593915438710887</v>
      </c>
      <c r="I79" s="18">
        <f t="shared" si="1"/>
        <v>100.40717728893696</v>
      </c>
      <c r="J79" s="18">
        <f t="shared" si="2"/>
        <v>38.514738815886005</v>
      </c>
      <c r="K79" s="18">
        <f t="shared" si="3"/>
        <v>53.420388719995607</v>
      </c>
      <c r="L79" s="2">
        <f t="shared" si="4"/>
        <v>32.51562357587995</v>
      </c>
      <c r="M79" s="2">
        <f t="shared" si="5"/>
        <v>880.25399410143427</v>
      </c>
      <c r="N79" s="2">
        <f t="shared" si="6"/>
        <v>536.34523894839811</v>
      </c>
      <c r="X79" s="14"/>
      <c r="Y79" s="14"/>
    </row>
    <row r="80" spans="1:25" ht="15.6">
      <c r="A80" s="3" t="s">
        <v>71</v>
      </c>
      <c r="B80" s="2">
        <f t="shared" si="12"/>
        <v>76</v>
      </c>
      <c r="C80" s="8">
        <f t="shared" si="7"/>
        <v>76</v>
      </c>
      <c r="D80" s="9">
        <f t="shared" si="0"/>
        <v>37.15995872315699</v>
      </c>
      <c r="E80" s="2">
        <f t="shared" si="8"/>
        <v>104</v>
      </c>
      <c r="F80" s="10">
        <f t="shared" si="9"/>
        <v>0.7732793611063743</v>
      </c>
      <c r="G80" s="10">
        <f t="shared" si="10"/>
        <v>-0.1928001987445031</v>
      </c>
      <c r="H80" s="10">
        <f t="shared" si="13"/>
        <v>0.60404231064636338</v>
      </c>
      <c r="I80" s="18">
        <f t="shared" si="1"/>
        <v>101.11624589285972</v>
      </c>
      <c r="J80" s="18">
        <f t="shared" si="2"/>
        <v>39.350707087964828</v>
      </c>
      <c r="K80" s="18">
        <f t="shared" si="3"/>
        <v>52.840041276843017</v>
      </c>
      <c r="L80" s="2">
        <f t="shared" si="4"/>
        <v>34.704035774010542</v>
      </c>
      <c r="M80" s="2">
        <f t="shared" si="5"/>
        <v>869.93928124467106</v>
      </c>
      <c r="N80" s="2">
        <f t="shared" si="6"/>
        <v>543.63807958172708</v>
      </c>
      <c r="X80" s="14"/>
      <c r="Y80" s="14"/>
    </row>
    <row r="81" spans="1:25" ht="15.6">
      <c r="A81" s="3" t="s">
        <v>72</v>
      </c>
      <c r="B81" s="2">
        <f t="shared" si="12"/>
        <v>75</v>
      </c>
      <c r="C81" s="8">
        <f t="shared" si="7"/>
        <v>75</v>
      </c>
      <c r="D81" s="9">
        <f t="shared" si="0"/>
        <v>37.732095540419039</v>
      </c>
      <c r="E81" s="2">
        <f t="shared" si="8"/>
        <v>105</v>
      </c>
      <c r="F81" s="10">
        <f t="shared" si="9"/>
        <v>0.76393223659734322</v>
      </c>
      <c r="G81" s="10">
        <f t="shared" si="10"/>
        <v>-0.20469502586835953</v>
      </c>
      <c r="H81" s="10">
        <f t="shared" si="13"/>
        <v>0.61197016616182565</v>
      </c>
      <c r="I81" s="18">
        <f t="shared" si="1"/>
        <v>101.81164674013517</v>
      </c>
      <c r="J81" s="18">
        <f t="shared" si="2"/>
        <v>40.187907625467048</v>
      </c>
      <c r="K81" s="18">
        <f t="shared" si="3"/>
        <v>52.267904459580961</v>
      </c>
      <c r="L81" s="2">
        <f t="shared" si="4"/>
        <v>36.845104656304692</v>
      </c>
      <c r="M81" s="2">
        <f t="shared" si="5"/>
        <v>859.42376617201126</v>
      </c>
      <c r="N81" s="2">
        <f t="shared" si="6"/>
        <v>550.77314954564315</v>
      </c>
      <c r="X81" s="14"/>
      <c r="Y81" s="14"/>
    </row>
    <row r="82" spans="1:25" ht="15.6">
      <c r="A82" s="3" t="s">
        <v>73</v>
      </c>
      <c r="B82" s="2">
        <f t="shared" si="12"/>
        <v>74</v>
      </c>
      <c r="C82" s="8">
        <f t="shared" si="7"/>
        <v>74</v>
      </c>
      <c r="D82" s="9">
        <f t="shared" si="0"/>
        <v>38.295850935555933</v>
      </c>
      <c r="E82" s="2">
        <f t="shared" si="8"/>
        <v>106</v>
      </c>
      <c r="F82" s="10">
        <f t="shared" si="9"/>
        <v>0.75441860546812234</v>
      </c>
      <c r="G82" s="10">
        <f t="shared" si="10"/>
        <v>-0.21632605404857855</v>
      </c>
      <c r="H82" s="10">
        <f t="shared" si="13"/>
        <v>0.61972220071843886</v>
      </c>
      <c r="I82" s="18">
        <f t="shared" si="1"/>
        <v>102.4933356088011</v>
      </c>
      <c r="J82" s="18">
        <f t="shared" si="2"/>
        <v>41.025405297916222</v>
      </c>
      <c r="K82" s="18">
        <f t="shared" si="3"/>
        <v>51.704149064444067</v>
      </c>
      <c r="L82" s="2">
        <f t="shared" si="4"/>
        <v>38.938689728744123</v>
      </c>
      <c r="M82" s="2">
        <f t="shared" si="5"/>
        <v>848.72093115163761</v>
      </c>
      <c r="N82" s="2">
        <f t="shared" si="6"/>
        <v>557.74998064659508</v>
      </c>
      <c r="X82" s="14"/>
      <c r="Y82" s="14"/>
    </row>
    <row r="83" spans="1:25" ht="15.6">
      <c r="A83" s="3" t="s">
        <v>74</v>
      </c>
      <c r="B83" s="2">
        <f t="shared" si="12"/>
        <v>73</v>
      </c>
      <c r="C83" s="8">
        <f t="shared" si="7"/>
        <v>73</v>
      </c>
      <c r="D83" s="9">
        <f t="shared" si="0"/>
        <v>38.851069866041826</v>
      </c>
      <c r="E83" s="2">
        <f t="shared" si="8"/>
        <v>107</v>
      </c>
      <c r="F83" s="10">
        <f t="shared" si="9"/>
        <v>0.74475019548810728</v>
      </c>
      <c r="G83" s="10">
        <f t="shared" si="10"/>
        <v>-0.22769298478304947</v>
      </c>
      <c r="H83" s="10">
        <f t="shared" si="13"/>
        <v>0.62729821536571595</v>
      </c>
      <c r="I83" s="18">
        <f t="shared" si="1"/>
        <v>103.16128606651178</v>
      </c>
      <c r="J83" s="18">
        <f t="shared" si="2"/>
        <v>41.862352900304195</v>
      </c>
      <c r="K83" s="18">
        <f t="shared" si="3"/>
        <v>51.148930133958174</v>
      </c>
      <c r="L83" s="2">
        <f t="shared" si="4"/>
        <v>40.984737260948933</v>
      </c>
      <c r="M83" s="2">
        <f t="shared" si="5"/>
        <v>837.84396992412064</v>
      </c>
      <c r="N83" s="2">
        <f t="shared" si="6"/>
        <v>564.56839382914438</v>
      </c>
      <c r="X83" s="14"/>
      <c r="Y83" s="14"/>
    </row>
    <row r="84" spans="1:25" ht="15.6">
      <c r="A84" s="3" t="s">
        <v>75</v>
      </c>
      <c r="B84" s="2">
        <f t="shared" si="12"/>
        <v>72</v>
      </c>
      <c r="C84" s="8">
        <f t="shared" si="7"/>
        <v>72</v>
      </c>
      <c r="D84" s="9">
        <f t="shared" si="0"/>
        <v>39.397612787732925</v>
      </c>
      <c r="E84" s="2">
        <f t="shared" si="8"/>
        <v>108</v>
      </c>
      <c r="F84" s="10">
        <f t="shared" si="9"/>
        <v>0.73493845130932767</v>
      </c>
      <c r="G84" s="10">
        <f t="shared" si="10"/>
        <v>-0.2387959783493093</v>
      </c>
      <c r="H84" s="10">
        <f t="shared" si="13"/>
        <v>0.63469831692800571</v>
      </c>
      <c r="I84" s="18">
        <f t="shared" si="1"/>
        <v>103.81548893091443</v>
      </c>
      <c r="J84" s="18">
        <f t="shared" si="2"/>
        <v>42.697984422603248</v>
      </c>
      <c r="K84" s="18">
        <f t="shared" si="3"/>
        <v>50.602387212267089</v>
      </c>
      <c r="L84" s="2">
        <f t="shared" si="4"/>
        <v>42.983276102875685</v>
      </c>
      <c r="M84" s="2">
        <f t="shared" si="5"/>
        <v>826.80575772299358</v>
      </c>
      <c r="N84" s="2">
        <f t="shared" si="6"/>
        <v>571.22848523520508</v>
      </c>
      <c r="X84" s="14"/>
      <c r="Y84" s="14"/>
    </row>
    <row r="85" spans="1:25" ht="15.6">
      <c r="A85" s="3" t="s">
        <v>76</v>
      </c>
      <c r="B85" s="2">
        <f t="shared" si="12"/>
        <v>71</v>
      </c>
      <c r="C85" s="8">
        <f t="shared" si="7"/>
        <v>71</v>
      </c>
      <c r="D85" s="9">
        <f t="shared" si="0"/>
        <v>39.935355342894184</v>
      </c>
      <c r="E85" s="2">
        <f t="shared" si="8"/>
        <v>109</v>
      </c>
      <c r="F85" s="10">
        <f t="shared" si="9"/>
        <v>0.72499451072757304</v>
      </c>
      <c r="G85" s="10">
        <f t="shared" si="10"/>
        <v>-0.24963562952693363</v>
      </c>
      <c r="H85" s="10">
        <f t="shared" si="13"/>
        <v>0.64192290182355893</v>
      </c>
      <c r="I85" s="18">
        <f t="shared" si="1"/>
        <v>104.45595167326601</v>
      </c>
      <c r="J85" s="18">
        <f t="shared" si="2"/>
        <v>43.53160880815846</v>
      </c>
      <c r="K85" s="18">
        <f t="shared" si="3"/>
        <v>50.064644657105816</v>
      </c>
      <c r="L85" s="2">
        <f t="shared" si="4"/>
        <v>44.934413314848022</v>
      </c>
      <c r="M85" s="2">
        <f t="shared" si="5"/>
        <v>815.61882456851981</v>
      </c>
      <c r="N85" s="2">
        <f t="shared" si="6"/>
        <v>577.73061164120315</v>
      </c>
      <c r="X85" s="14"/>
      <c r="Y85" s="14"/>
    </row>
    <row r="86" spans="1:25" ht="15.6">
      <c r="A86" s="3" t="s">
        <v>77</v>
      </c>
      <c r="B86" s="2">
        <f t="shared" si="12"/>
        <v>70</v>
      </c>
      <c r="C86" s="8">
        <f t="shared" si="7"/>
        <v>70</v>
      </c>
      <c r="D86" s="9">
        <f t="shared" si="0"/>
        <v>40.464187996609354</v>
      </c>
      <c r="E86" s="2">
        <f t="shared" si="8"/>
        <v>110</v>
      </c>
      <c r="F86" s="10">
        <f t="shared" si="9"/>
        <v>0.71492918384267468</v>
      </c>
      <c r="G86" s="10">
        <f t="shared" si="10"/>
        <v>-0.26021294252696314</v>
      </c>
      <c r="H86" s="10">
        <f t="shared" si="13"/>
        <v>0.64897263935508598</v>
      </c>
      <c r="I86" s="18">
        <f t="shared" si="1"/>
        <v>105.08269777201653</v>
      </c>
      <c r="J86" s="18">
        <f t="shared" si="2"/>
        <v>44.362604178111724</v>
      </c>
      <c r="K86" s="18">
        <f t="shared" si="3"/>
        <v>49.535812003390646</v>
      </c>
      <c r="L86" s="2">
        <f t="shared" si="4"/>
        <v>46.838329654853368</v>
      </c>
      <c r="M86" s="2">
        <f t="shared" si="5"/>
        <v>804.29533182300918</v>
      </c>
      <c r="N86" s="2">
        <f t="shared" si="6"/>
        <v>584.07537541957743</v>
      </c>
      <c r="X86" s="14"/>
      <c r="Y86" s="14"/>
    </row>
    <row r="87" spans="1:25" ht="15.6">
      <c r="A87" s="3" t="s">
        <v>78</v>
      </c>
      <c r="B87" s="2">
        <f t="shared" si="12"/>
        <v>69</v>
      </c>
      <c r="C87" s="8">
        <f t="shared" si="7"/>
        <v>69</v>
      </c>
      <c r="D87" s="9">
        <f t="shared" si="0"/>
        <v>40.984015626753489</v>
      </c>
      <c r="E87" s="2">
        <f t="shared" si="8"/>
        <v>111</v>
      </c>
      <c r="F87" s="10">
        <f t="shared" si="9"/>
        <v>0.70475293507894698</v>
      </c>
      <c r="G87" s="10">
        <f t="shared" si="10"/>
        <v>-0.27052930536245701</v>
      </c>
      <c r="H87" s="10">
        <f t="shared" si="13"/>
        <v>0.65584845462783237</v>
      </c>
      <c r="I87" s="19">
        <f t="shared" si="1"/>
        <v>105.69576602314643</v>
      </c>
      <c r="J87" s="18">
        <f t="shared" si="2"/>
        <v>45.190412494569436</v>
      </c>
      <c r="K87" s="18">
        <f t="shared" si="3"/>
        <v>49.015984373246518</v>
      </c>
      <c r="L87" s="2">
        <f t="shared" si="4"/>
        <v>48.69527496524222</v>
      </c>
      <c r="M87" s="2">
        <f t="shared" si="5"/>
        <v>792.84705196381537</v>
      </c>
      <c r="N87" s="2">
        <f t="shared" si="6"/>
        <v>590.26360916504927</v>
      </c>
      <c r="X87" s="14"/>
      <c r="Y87" s="14"/>
    </row>
    <row r="88" spans="1:25" ht="15.6">
      <c r="A88" s="3" t="s">
        <v>79</v>
      </c>
      <c r="B88" s="2">
        <f t="shared" si="12"/>
        <v>68</v>
      </c>
      <c r="C88" s="8">
        <f t="shared" si="7"/>
        <v>68</v>
      </c>
      <c r="D88" s="9">
        <f t="shared" ref="D88:D151" si="14">IF(C88&gt;90,(-1)*(180*_nn2+(-1)^_nn2*ASIN(-(-1)*SIN(_sigma*PI()/180)/(SQRT(_sinfi^2+(_cosfi*COS(C88*PI()/180))^2)))*180/PI()-ACOS((_sinfi/(SQRT(_sinfi^2+(_cosfi*COS(C88*PI()/180))^2))))*180/PI()),(-1)*(180*_nn1+(-1)^_nn1*ASIN(-(-1)*SIN(_sigma*PI()/180)/(SQRT(_sinfi^2+(_cosfi*COS(C88*PI()/180))^2)))*180/PI()+ACOS((_sinfi/(SQRT(_sinfi^2+(_cosfi*COS(C88*PI()/180))^2))))*180/PI()))</f>
        <v>41.494757072784296</v>
      </c>
      <c r="E88" s="2">
        <f t="shared" si="8"/>
        <v>112</v>
      </c>
      <c r="F88" s="10">
        <f t="shared" si="9"/>
        <v>0.69447586800099537</v>
      </c>
      <c r="G88" s="10">
        <f t="shared" si="10"/>
        <v>-0.28058646388203673</v>
      </c>
      <c r="H88" s="10">
        <f t="shared" si="13"/>
        <v>0.66255151124304179</v>
      </c>
      <c r="I88" s="18">
        <f t="shared" ref="I88:I151" si="15">ACOS((_x1*F88+_y1*G88)/(((_x1^2+_y1^2)^0.5)*((F88^2+G88^2+H88^2)^0.5)))*180/PI()</f>
        <v>106.2952098140214</v>
      </c>
      <c r="J88" s="18">
        <f t="shared" ref="J88:J151" si="16">ACOS((_x2*F88+_y2*G88)/(((_x2^2+_y2^2)^0.5)*((F88^2+G88^2+H88^2)^0.5)))*180/PI()</f>
        <v>46.014534633093142</v>
      </c>
      <c r="K88" s="18">
        <f t="shared" ref="K88:K151" si="17">ACOS((H88)/((F88^2+G88^2+H88^2)^0.5))*180/PI()</f>
        <v>48.505242927215711</v>
      </c>
      <c r="L88" s="2">
        <f t="shared" ref="L88:L151" si="18">ABS(_s1*COS(I88*PI()/180))</f>
        <v>50.505563498766541</v>
      </c>
      <c r="M88" s="2">
        <f t="shared" ref="M88:M151" si="19">ABS(_s2*COS(J88*PI()/180))</f>
        <v>781.28535150111986</v>
      </c>
      <c r="N88" s="2">
        <f t="shared" ref="N88:N151" si="20">_sk*COS(K88*PI()/180)</f>
        <v>596.29636011873777</v>
      </c>
      <c r="X88" s="14"/>
      <c r="Y88" s="14"/>
    </row>
    <row r="89" spans="1:25" ht="15.6">
      <c r="A89" s="3" t="s">
        <v>80</v>
      </c>
      <c r="B89" s="2">
        <f t="shared" si="12"/>
        <v>67</v>
      </c>
      <c r="C89" s="8">
        <f t="shared" ref="C89:C152" si="21">ABS(B89)</f>
        <v>67</v>
      </c>
      <c r="D89" s="9">
        <f t="shared" si="14"/>
        <v>41.996344648616514</v>
      </c>
      <c r="E89" s="2">
        <f t="shared" ref="E89:E152" si="22">IF(E88&gt;180+_av,_av/0,E88+1)</f>
        <v>113</v>
      </c>
      <c r="F89" s="10">
        <f t="shared" ref="F89:F152" si="23">SIN(E89*PI()/180)*COS(D89*PI()/180)</f>
        <v>0.6841077128373525</v>
      </c>
      <c r="G89" s="10">
        <f t="shared" ref="G89:G152" si="24">COS(E89*PI()/180)*COS(D89*PI()/180)</f>
        <v>-0.2903864956742081</v>
      </c>
      <c r="H89" s="10">
        <f t="shared" si="13"/>
        <v>0.66908319390528681</v>
      </c>
      <c r="I89" s="18">
        <f t="shared" si="15"/>
        <v>106.88109636742216</v>
      </c>
      <c r="J89" s="18">
        <f t="shared" si="16"/>
        <v>46.834525834567664</v>
      </c>
      <c r="K89" s="18">
        <f t="shared" si="17"/>
        <v>48.003655351383493</v>
      </c>
      <c r="L89" s="2">
        <f t="shared" si="18"/>
        <v>52.26956922135745</v>
      </c>
      <c r="M89" s="2">
        <f t="shared" si="19"/>
        <v>769.62117694202163</v>
      </c>
      <c r="N89" s="2">
        <f t="shared" si="20"/>
        <v>602.17487451475813</v>
      </c>
      <c r="X89" s="14"/>
      <c r="Y89" s="14"/>
    </row>
    <row r="90" spans="1:25" ht="15.6">
      <c r="A90" s="3" t="s">
        <v>81</v>
      </c>
      <c r="B90" s="2">
        <f t="shared" ref="B90:B153" si="25">IF(B89&lt;_as,_as/0,B89-1)</f>
        <v>66</v>
      </c>
      <c r="C90" s="8">
        <f t="shared" si="21"/>
        <v>66</v>
      </c>
      <c r="D90" s="9">
        <f t="shared" si="14"/>
        <v>42.488723624790907</v>
      </c>
      <c r="E90" s="2">
        <f t="shared" si="22"/>
        <v>114</v>
      </c>
      <c r="F90" s="10">
        <f t="shared" si="23"/>
        <v>0.67365781660475765</v>
      </c>
      <c r="G90" s="10">
        <f t="shared" si="24"/>
        <v>-0.29993178403475507</v>
      </c>
      <c r="H90" s="10">
        <f t="shared" si="13"/>
        <v>0.67544509107183515</v>
      </c>
      <c r="I90" s="18">
        <f t="shared" si="15"/>
        <v>107.45350596223223</v>
      </c>
      <c r="J90" s="18">
        <f t="shared" si="16"/>
        <v>47.649991507064094</v>
      </c>
      <c r="K90" s="18">
        <f t="shared" si="17"/>
        <v>47.511276375209093</v>
      </c>
      <c r="L90" s="2">
        <f t="shared" si="18"/>
        <v>53.987721126255892</v>
      </c>
      <c r="M90" s="2">
        <f t="shared" si="19"/>
        <v>757.86504368035241</v>
      </c>
      <c r="N90" s="2">
        <f t="shared" si="20"/>
        <v>607.90058196465168</v>
      </c>
      <c r="X90" s="14"/>
      <c r="Y90" s="14"/>
    </row>
    <row r="91" spans="1:25" ht="15.6">
      <c r="A91" s="3" t="s">
        <v>82</v>
      </c>
      <c r="B91" s="2">
        <f t="shared" si="25"/>
        <v>65</v>
      </c>
      <c r="C91" s="8">
        <f t="shared" si="21"/>
        <v>65</v>
      </c>
      <c r="D91" s="9">
        <f t="shared" si="14"/>
        <v>42.971851685039951</v>
      </c>
      <c r="E91" s="2">
        <f t="shared" si="22"/>
        <v>115</v>
      </c>
      <c r="F91" s="10">
        <f t="shared" si="23"/>
        <v>0.66313513570939353</v>
      </c>
      <c r="G91" s="10">
        <f t="shared" si="24"/>
        <v>-0.30922499217294436</v>
      </c>
      <c r="H91" s="10">
        <f t="shared" si="13"/>
        <v>0.68163897776119498</v>
      </c>
      <c r="I91" s="18">
        <f t="shared" si="15"/>
        <v>108.01253113702749</v>
      </c>
      <c r="J91" s="18">
        <f t="shared" si="16"/>
        <v>48.460583349577213</v>
      </c>
      <c r="K91" s="18">
        <f t="shared" si="17"/>
        <v>47.028148314960042</v>
      </c>
      <c r="L91" s="2">
        <f t="shared" si="18"/>
        <v>55.660498591129937</v>
      </c>
      <c r="M91" s="2">
        <f t="shared" si="19"/>
        <v>746.02702767306778</v>
      </c>
      <c r="N91" s="2">
        <f t="shared" si="20"/>
        <v>613.47507998507558</v>
      </c>
      <c r="X91" s="14"/>
      <c r="Y91" s="14"/>
    </row>
    <row r="92" spans="1:25" ht="15.6">
      <c r="A92" s="3" t="s">
        <v>83</v>
      </c>
      <c r="B92" s="2">
        <f t="shared" si="25"/>
        <v>64</v>
      </c>
      <c r="C92" s="8">
        <f t="shared" si="21"/>
        <v>64</v>
      </c>
      <c r="D92" s="9">
        <f t="shared" si="14"/>
        <v>43.445698362189773</v>
      </c>
      <c r="E92" s="2">
        <f t="shared" si="22"/>
        <v>116</v>
      </c>
      <c r="F92" s="10">
        <f t="shared" si="23"/>
        <v>0.65254823088800951</v>
      </c>
      <c r="G92" s="10">
        <f t="shared" si="24"/>
        <v>-0.31826903781508237</v>
      </c>
      <c r="H92" s="10">
        <f t="shared" si="13"/>
        <v>0.68766679862647928</v>
      </c>
      <c r="I92" s="18">
        <f t="shared" si="15"/>
        <v>108.55827588251925</v>
      </c>
      <c r="J92" s="18">
        <f t="shared" si="16"/>
        <v>49.265995771195456</v>
      </c>
      <c r="K92" s="18">
        <f t="shared" si="17"/>
        <v>46.554301637810227</v>
      </c>
      <c r="L92" s="2">
        <f t="shared" si="18"/>
        <v>57.288426806714824</v>
      </c>
      <c r="M92" s="2">
        <f t="shared" si="19"/>
        <v>734.11675974901073</v>
      </c>
      <c r="N92" s="2">
        <f t="shared" si="20"/>
        <v>618.9001187638313</v>
      </c>
      <c r="X92" s="14"/>
      <c r="Y92" s="14"/>
    </row>
    <row r="93" spans="1:25" ht="15.6">
      <c r="A93" s="3" t="s">
        <v>84</v>
      </c>
      <c r="B93" s="2">
        <f t="shared" si="25"/>
        <v>63</v>
      </c>
      <c r="C93" s="8">
        <f t="shared" si="21"/>
        <v>63</v>
      </c>
      <c r="D93" s="9">
        <f t="shared" si="14"/>
        <v>43.910244458138578</v>
      </c>
      <c r="E93" s="2">
        <f t="shared" si="22"/>
        <v>117</v>
      </c>
      <c r="F93" s="10">
        <f t="shared" si="23"/>
        <v>0.64190526434141615</v>
      </c>
      <c r="G93" s="10">
        <f t="shared" si="24"/>
        <v>-0.32706706834640015</v>
      </c>
      <c r="H93" s="10">
        <f t="shared" si="13"/>
        <v>0.69353065138757053</v>
      </c>
      <c r="I93" s="18">
        <f t="shared" si="15"/>
        <v>109.09085482846518</v>
      </c>
      <c r="J93" s="18">
        <f t="shared" si="16"/>
        <v>50.065962581161166</v>
      </c>
      <c r="K93" s="18">
        <f t="shared" si="17"/>
        <v>46.089755541861422</v>
      </c>
      <c r="L93" s="2">
        <f t="shared" si="18"/>
        <v>58.872072302352009</v>
      </c>
      <c r="M93" s="2">
        <f t="shared" si="19"/>
        <v>722.14342238409301</v>
      </c>
      <c r="N93" s="2">
        <f t="shared" si="20"/>
        <v>624.17758624881344</v>
      </c>
    </row>
    <row r="94" spans="1:25" ht="15.6">
      <c r="A94" s="3" t="s">
        <v>85</v>
      </c>
      <c r="B94" s="2">
        <f t="shared" si="25"/>
        <v>62</v>
      </c>
      <c r="C94" s="8">
        <f t="shared" si="21"/>
        <v>62</v>
      </c>
      <c r="D94" s="9">
        <f t="shared" si="14"/>
        <v>44.36548145241153</v>
      </c>
      <c r="E94" s="2">
        <f t="shared" si="22"/>
        <v>118</v>
      </c>
      <c r="F94" s="10">
        <f t="shared" si="23"/>
        <v>0.6312139989052542</v>
      </c>
      <c r="G94" s="10">
        <f t="shared" si="24"/>
        <v>-0.33562243661468172</v>
      </c>
      <c r="H94" s="10">
        <f t="shared" si="13"/>
        <v>0.69923277070433543</v>
      </c>
      <c r="I94" s="18">
        <f t="shared" si="15"/>
        <v>109.61039243028999</v>
      </c>
      <c r="J94" s="18">
        <f t="shared" si="16"/>
        <v>50.860253927254298</v>
      </c>
      <c r="K94" s="18">
        <f t="shared" si="17"/>
        <v>45.634518547588478</v>
      </c>
      <c r="L94" s="2">
        <f t="shared" si="18"/>
        <v>60.412038590642709</v>
      </c>
      <c r="M94" s="2">
        <f t="shared" si="19"/>
        <v>710.11574876841098</v>
      </c>
      <c r="N94" s="2">
        <f t="shared" si="20"/>
        <v>629.30949363390187</v>
      </c>
    </row>
    <row r="95" spans="1:25" ht="15.6">
      <c r="A95" s="3" t="s">
        <v>86</v>
      </c>
      <c r="B95" s="2">
        <f t="shared" si="25"/>
        <v>61</v>
      </c>
      <c r="C95" s="8">
        <f t="shared" si="21"/>
        <v>61</v>
      </c>
      <c r="D95" s="9">
        <f t="shared" si="14"/>
        <v>44.811410903525029</v>
      </c>
      <c r="E95" s="2">
        <f t="shared" si="22"/>
        <v>119</v>
      </c>
      <c r="F95" s="10">
        <f t="shared" si="23"/>
        <v>0.6204817990980106</v>
      </c>
      <c r="G95" s="10">
        <f t="shared" si="24"/>
        <v>-0.34393867750172574</v>
      </c>
      <c r="H95" s="10">
        <f t="shared" si="13"/>
        <v>0.70477551256159565</v>
      </c>
      <c r="I95" s="18">
        <f t="shared" si="15"/>
        <v>110.11702216025699</v>
      </c>
      <c r="J95" s="18">
        <f t="shared" si="16"/>
        <v>51.648673461890631</v>
      </c>
      <c r="K95" s="18">
        <f t="shared" si="17"/>
        <v>45.188589096474978</v>
      </c>
      <c r="L95" s="2">
        <f t="shared" si="18"/>
        <v>61.908961950310626</v>
      </c>
      <c r="M95" s="2">
        <f t="shared" si="19"/>
        <v>698.04202398526195</v>
      </c>
      <c r="N95" s="2">
        <f t="shared" si="20"/>
        <v>634.29796130543605</v>
      </c>
    </row>
    <row r="96" spans="1:25" ht="15.6">
      <c r="A96" s="3" t="s">
        <v>87</v>
      </c>
      <c r="B96" s="2">
        <f t="shared" si="25"/>
        <v>60</v>
      </c>
      <c r="C96" s="8">
        <f t="shared" si="21"/>
        <v>60</v>
      </c>
      <c r="D96" s="9">
        <f t="shared" si="14"/>
        <v>45.248043847104498</v>
      </c>
      <c r="E96" s="2">
        <f t="shared" si="22"/>
        <v>120</v>
      </c>
      <c r="F96" s="10">
        <f t="shared" si="23"/>
        <v>0.60971563388373584</v>
      </c>
      <c r="G96" s="10">
        <f t="shared" si="24"/>
        <v>-0.35201948535189798</v>
      </c>
      <c r="H96" s="10">
        <f t="shared" si="13"/>
        <v>0.71016133922534752</v>
      </c>
      <c r="I96" s="18">
        <f t="shared" si="15"/>
        <v>110.61088570761368</v>
      </c>
      <c r="J96" s="18">
        <f t="shared" si="16"/>
        <v>52.43105571720573</v>
      </c>
      <c r="K96" s="18">
        <f t="shared" si="17"/>
        <v>44.751956152895502</v>
      </c>
      <c r="L96" s="2">
        <f t="shared" si="18"/>
        <v>63.363507363341647</v>
      </c>
      <c r="M96" s="2">
        <f t="shared" si="19"/>
        <v>685.93008811920299</v>
      </c>
      <c r="N96" s="2">
        <f t="shared" si="20"/>
        <v>639.14520530281277</v>
      </c>
    </row>
    <row r="97" spans="1:14" ht="15.6">
      <c r="A97" s="3" t="s">
        <v>88</v>
      </c>
      <c r="B97" s="2">
        <f t="shared" si="25"/>
        <v>59</v>
      </c>
      <c r="C97" s="8">
        <f t="shared" si="21"/>
        <v>59</v>
      </c>
      <c r="D97" s="9">
        <f t="shared" si="14"/>
        <v>45.675400194393944</v>
      </c>
      <c r="E97" s="2">
        <f t="shared" si="22"/>
        <v>121</v>
      </c>
      <c r="F97" s="10">
        <f t="shared" si="23"/>
        <v>0.59892208098660449</v>
      </c>
      <c r="G97" s="10">
        <f t="shared" si="24"/>
        <v>-0.35986869233088586</v>
      </c>
      <c r="H97" s="10">
        <f t="shared" si="13"/>
        <v>0.7153928048189564</v>
      </c>
      <c r="I97" s="18">
        <f t="shared" si="15"/>
        <v>111.09213219170428</v>
      </c>
      <c r="J97" s="18">
        <f t="shared" si="16"/>
        <v>53.207263672159961</v>
      </c>
      <c r="K97" s="18">
        <f t="shared" si="17"/>
        <v>44.324599805606056</v>
      </c>
      <c r="L97" s="2">
        <f t="shared" si="18"/>
        <v>64.776364619559388</v>
      </c>
      <c r="M97" s="2">
        <f t="shared" si="19"/>
        <v>673.78734110993003</v>
      </c>
      <c r="N97" s="2">
        <f t="shared" si="20"/>
        <v>643.85352433706078</v>
      </c>
    </row>
    <row r="98" spans="1:14" ht="15.6">
      <c r="A98" s="3" t="s">
        <v>89</v>
      </c>
      <c r="B98" s="2">
        <f t="shared" si="25"/>
        <v>58</v>
      </c>
      <c r="C98" s="8">
        <f t="shared" si="21"/>
        <v>58</v>
      </c>
      <c r="D98" s="9">
        <f t="shared" si="14"/>
        <v>46.09350813448026</v>
      </c>
      <c r="E98" s="2">
        <f t="shared" si="22"/>
        <v>122</v>
      </c>
      <c r="F98" s="10">
        <f t="shared" si="23"/>
        <v>0.58810733259611003</v>
      </c>
      <c r="G98" s="10">
        <f t="shared" si="24"/>
        <v>-0.36749024777245443</v>
      </c>
      <c r="H98" s="10">
        <f t="shared" si="13"/>
        <v>0.72047254155785045</v>
      </c>
      <c r="I98" s="18">
        <f t="shared" si="15"/>
        <v>111.56091739160806</v>
      </c>
      <c r="J98" s="18">
        <f t="shared" si="16"/>
        <v>53.977186496325452</v>
      </c>
      <c r="K98" s="18">
        <f t="shared" si="17"/>
        <v>43.906491865519754</v>
      </c>
      <c r="L98" s="2">
        <f t="shared" si="18"/>
        <v>66.148244599041803</v>
      </c>
      <c r="M98" s="2">
        <f t="shared" si="19"/>
        <v>661.62074917062375</v>
      </c>
      <c r="N98" s="2">
        <f t="shared" si="20"/>
        <v>648.42528740206546</v>
      </c>
    </row>
    <row r="99" spans="1:14" ht="15.6">
      <c r="A99" s="3" t="s">
        <v>90</v>
      </c>
      <c r="B99" s="2">
        <f t="shared" si="25"/>
        <v>57</v>
      </c>
      <c r="C99" s="8">
        <f t="shared" si="21"/>
        <v>57</v>
      </c>
      <c r="D99" s="9">
        <f t="shared" si="14"/>
        <v>46.502403543235658</v>
      </c>
      <c r="E99" s="2">
        <f t="shared" si="22"/>
        <v>123</v>
      </c>
      <c r="F99" s="10">
        <f t="shared" si="23"/>
        <v>0.57727720230500201</v>
      </c>
      <c r="G99" s="10">
        <f t="shared" si="24"/>
        <v>-0.37488819855668376</v>
      </c>
      <c r="H99" s="10">
        <f t="shared" si="13"/>
        <v>0.72540324667169376</v>
      </c>
      <c r="I99" s="18">
        <f t="shared" si="15"/>
        <v>112.01740299543096</v>
      </c>
      <c r="J99" s="18">
        <f t="shared" si="16"/>
        <v>54.740737456499879</v>
      </c>
      <c r="K99" s="18">
        <f t="shared" si="17"/>
        <v>43.497596456764327</v>
      </c>
      <c r="L99" s="2">
        <f t="shared" si="18"/>
        <v>67.47987574020307</v>
      </c>
      <c r="M99" s="2">
        <f t="shared" si="19"/>
        <v>649.43685259312736</v>
      </c>
      <c r="N99" s="2">
        <f t="shared" si="20"/>
        <v>652.86292200452453</v>
      </c>
    </row>
    <row r="100" spans="1:14" ht="15.6">
      <c r="A100" s="3" t="s">
        <v>91</v>
      </c>
      <c r="B100" s="2">
        <f t="shared" si="25"/>
        <v>56</v>
      </c>
      <c r="C100" s="8">
        <f t="shared" si="21"/>
        <v>56</v>
      </c>
      <c r="D100" s="9">
        <f t="shared" si="14"/>
        <v>46.902129401661</v>
      </c>
      <c r="E100" s="2">
        <f t="shared" si="22"/>
        <v>124</v>
      </c>
      <c r="F100" s="10">
        <f t="shared" si="23"/>
        <v>0.56643713312688126</v>
      </c>
      <c r="G100" s="10">
        <f t="shared" si="24"/>
        <v>-0.38206667054988874</v>
      </c>
      <c r="H100" s="10">
        <f t="shared" si="13"/>
        <v>0.73018767003416496</v>
      </c>
      <c r="I100" s="18">
        <f t="shared" si="15"/>
        <v>112.46175587195482</v>
      </c>
      <c r="J100" s="18">
        <f t="shared" si="16"/>
        <v>55.497851973627945</v>
      </c>
      <c r="K100" s="18">
        <f t="shared" si="17"/>
        <v>43.097870598339</v>
      </c>
      <c r="L100" s="2">
        <f t="shared" si="18"/>
        <v>68.77200069897998</v>
      </c>
      <c r="M100" s="2">
        <f t="shared" si="19"/>
        <v>637.2417747677415</v>
      </c>
      <c r="N100" s="2">
        <f t="shared" si="20"/>
        <v>657.16890303074842</v>
      </c>
    </row>
    <row r="101" spans="1:14" ht="15.6">
      <c r="A101" s="3" t="s">
        <v>92</v>
      </c>
      <c r="B101" s="2">
        <f t="shared" si="25"/>
        <v>55</v>
      </c>
      <c r="C101" s="8">
        <f t="shared" si="21"/>
        <v>55</v>
      </c>
      <c r="D101" s="9">
        <f t="shared" si="14"/>
        <v>47.292735225997916</v>
      </c>
      <c r="E101" s="2">
        <f t="shared" si="22"/>
        <v>125</v>
      </c>
      <c r="F101" s="10">
        <f t="shared" si="23"/>
        <v>0.55559220644633522</v>
      </c>
      <c r="G101" s="10">
        <f t="shared" si="24"/>
        <v>-0.38902985112428895</v>
      </c>
      <c r="H101" s="10">
        <f t="shared" si="13"/>
        <v>0.73482860251238624</v>
      </c>
      <c r="I101" s="18">
        <f t="shared" si="15"/>
        <v>112.89414736693655</v>
      </c>
      <c r="J101" s="18">
        <f t="shared" si="16"/>
        <v>56.248485818711117</v>
      </c>
      <c r="K101" s="18">
        <f t="shared" si="17"/>
        <v>42.70726477400207</v>
      </c>
      <c r="L101" s="2">
        <f t="shared" si="18"/>
        <v>70.025373202371995</v>
      </c>
      <c r="M101" s="2">
        <f t="shared" si="19"/>
        <v>625.0412322521272</v>
      </c>
      <c r="N101" s="2">
        <f t="shared" si="20"/>
        <v>661.34574226114773</v>
      </c>
    </row>
    <row r="102" spans="1:14" ht="15.6">
      <c r="A102" s="3" t="s">
        <v>93</v>
      </c>
      <c r="B102" s="2">
        <f t="shared" si="25"/>
        <v>54</v>
      </c>
      <c r="C102" s="8">
        <f t="shared" si="21"/>
        <v>54</v>
      </c>
      <c r="D102" s="9">
        <f t="shared" si="14"/>
        <v>47.674276511669802</v>
      </c>
      <c r="E102" s="2">
        <f t="shared" si="22"/>
        <v>126</v>
      </c>
      <c r="F102" s="10">
        <f t="shared" si="23"/>
        <v>0.54474715176147803</v>
      </c>
      <c r="G102" s="10">
        <f t="shared" si="24"/>
        <v>-0.39578197276450416</v>
      </c>
      <c r="H102" s="10">
        <f t="shared" si="13"/>
        <v>0.73932886504071682</v>
      </c>
      <c r="I102" s="18">
        <f t="shared" si="15"/>
        <v>113.3147526259565</v>
      </c>
      <c r="J102" s="18">
        <f t="shared" si="16"/>
        <v>56.992613437453066</v>
      </c>
      <c r="K102" s="18">
        <f t="shared" si="17"/>
        <v>42.325723488330205</v>
      </c>
      <c r="L102" s="2">
        <f t="shared" si="18"/>
        <v>71.240755097610744</v>
      </c>
      <c r="M102" s="2">
        <f t="shared" si="19"/>
        <v>612.84054573166281</v>
      </c>
      <c r="N102" s="2">
        <f t="shared" si="20"/>
        <v>665.39597853664509</v>
      </c>
    </row>
    <row r="103" spans="1:14" ht="15.6">
      <c r="A103" s="3" t="s">
        <v>94</v>
      </c>
      <c r="B103" s="2">
        <f t="shared" si="25"/>
        <v>53</v>
      </c>
      <c r="C103" s="8">
        <f t="shared" si="21"/>
        <v>53</v>
      </c>
      <c r="D103" s="9">
        <f t="shared" si="14"/>
        <v>48.046814192815447</v>
      </c>
      <c r="E103" s="2">
        <f t="shared" si="22"/>
        <v>127</v>
      </c>
      <c r="F103" s="10">
        <f t="shared" si="23"/>
        <v>0.53390635708646805</v>
      </c>
      <c r="G103" s="10">
        <f t="shared" si="24"/>
        <v>-0.40232729775813675</v>
      </c>
      <c r="H103" s="10">
        <f t="shared" ref="H103:H166" si="26">SIN(D103*PI()/180)</f>
        <v>0.74369129841708681</v>
      </c>
      <c r="I103" s="18">
        <f t="shared" si="15"/>
        <v>113.72374994534006</v>
      </c>
      <c r="J103" s="18">
        <f t="shared" si="16"/>
        <v>57.730226394336285</v>
      </c>
      <c r="K103" s="18">
        <f t="shared" si="17"/>
        <v>41.953185807184546</v>
      </c>
      <c r="L103" s="2">
        <f t="shared" si="18"/>
        <v>72.418913596464577</v>
      </c>
      <c r="M103" s="2">
        <f t="shared" si="19"/>
        <v>600.64465172227665</v>
      </c>
      <c r="N103" s="2">
        <f t="shared" si="20"/>
        <v>669.32216857537821</v>
      </c>
    </row>
    <row r="104" spans="1:14" ht="15.6">
      <c r="A104" s="3" t="s">
        <v>95</v>
      </c>
      <c r="B104" s="2">
        <f t="shared" si="25"/>
        <v>52</v>
      </c>
      <c r="C104" s="8">
        <f t="shared" si="21"/>
        <v>52</v>
      </c>
      <c r="D104" s="9">
        <f t="shared" si="14"/>
        <v>48.410414118896369</v>
      </c>
      <c r="E104" s="2">
        <f t="shared" si="22"/>
        <v>128</v>
      </c>
      <c r="F104" s="10">
        <f t="shared" si="23"/>
        <v>0.52307387988984555</v>
      </c>
      <c r="G104" s="10">
        <f t="shared" si="24"/>
        <v>-0.40867010395903736</v>
      </c>
      <c r="H104" s="10">
        <f t="shared" si="26"/>
        <v>0.74791875381427175</v>
      </c>
      <c r="I104" s="18">
        <f t="shared" si="15"/>
        <v>114.12132015232559</v>
      </c>
      <c r="J104" s="18">
        <f t="shared" si="16"/>
        <v>58.461331927665107</v>
      </c>
      <c r="K104" s="18">
        <f t="shared" si="17"/>
        <v>41.589585881103623</v>
      </c>
      <c r="L104" s="2">
        <f t="shared" si="18"/>
        <v>73.560618712626734</v>
      </c>
      <c r="M104" s="2">
        <f t="shared" si="19"/>
        <v>588.45811487607637</v>
      </c>
      <c r="N104" s="2">
        <f t="shared" si="20"/>
        <v>673.12687843284471</v>
      </c>
    </row>
    <row r="105" spans="1:14" ht="15.6">
      <c r="A105" s="3" t="s">
        <v>96</v>
      </c>
      <c r="B105" s="2">
        <f t="shared" si="25"/>
        <v>51</v>
      </c>
      <c r="C105" s="8">
        <f t="shared" si="21"/>
        <v>51</v>
      </c>
      <c r="D105" s="9">
        <f t="shared" si="14"/>
        <v>48.765146549590725</v>
      </c>
      <c r="E105" s="2">
        <f t="shared" si="22"/>
        <v>129</v>
      </c>
      <c r="F105" s="10">
        <f t="shared" si="23"/>
        <v>0.51225345845319104</v>
      </c>
      <c r="G105" s="10">
        <f t="shared" si="24"/>
        <v>-0.4148146716043159</v>
      </c>
      <c r="H105" s="10">
        <f t="shared" si="26"/>
        <v>0.75201408399347702</v>
      </c>
      <c r="I105" s="18">
        <f t="shared" si="15"/>
        <v>114.50764601532423</v>
      </c>
      <c r="J105" s="18">
        <f t="shared" si="16"/>
        <v>59.185951607851003</v>
      </c>
      <c r="K105" s="18">
        <f t="shared" si="17"/>
        <v>41.23485345040929</v>
      </c>
      <c r="L105" s="2">
        <f t="shared" si="18"/>
        <v>74.666640888776882</v>
      </c>
      <c r="M105" s="2">
        <f t="shared" si="19"/>
        <v>576.28514075984003</v>
      </c>
      <c r="N105" s="2">
        <f t="shared" si="20"/>
        <v>676.81267559412936</v>
      </c>
    </row>
    <row r="106" spans="1:14" ht="15.6">
      <c r="A106" s="3" t="s">
        <v>97</v>
      </c>
      <c r="B106" s="2">
        <f t="shared" si="25"/>
        <v>50</v>
      </c>
      <c r="C106" s="8">
        <f t="shared" si="21"/>
        <v>50</v>
      </c>
      <c r="D106" s="9">
        <f t="shared" si="14"/>
        <v>49.111085668938188</v>
      </c>
      <c r="E106" s="2">
        <f t="shared" si="22"/>
        <v>130</v>
      </c>
      <c r="F106" s="10">
        <f t="shared" si="23"/>
        <v>0.50144852354343628</v>
      </c>
      <c r="G106" s="10">
        <f t="shared" si="24"/>
        <v>-0.42076527115968898</v>
      </c>
      <c r="H106" s="10">
        <f t="shared" si="26"/>
        <v>0.7559801352033142</v>
      </c>
      <c r="I106" s="18">
        <f t="shared" si="15"/>
        <v>114.88291168481483</v>
      </c>
      <c r="J106" s="18">
        <f t="shared" si="16"/>
        <v>59.904120091873729</v>
      </c>
      <c r="K106" s="18">
        <f t="shared" si="17"/>
        <v>40.888914331061819</v>
      </c>
      <c r="L106" s="2">
        <f t="shared" si="18"/>
        <v>75.737748808744001</v>
      </c>
      <c r="M106" s="2">
        <f t="shared" si="19"/>
        <v>564.12958898636589</v>
      </c>
      <c r="N106" s="2">
        <f t="shared" si="20"/>
        <v>680.38212168298276</v>
      </c>
    </row>
    <row r="107" spans="1:14" ht="15.6">
      <c r="A107" s="3" t="s">
        <v>98</v>
      </c>
      <c r="B107" s="2">
        <f t="shared" si="25"/>
        <v>49</v>
      </c>
      <c r="C107" s="8">
        <f t="shared" si="21"/>
        <v>49</v>
      </c>
      <c r="D107" s="9">
        <f t="shared" si="14"/>
        <v>49.448309119465961</v>
      </c>
      <c r="E107" s="2">
        <f t="shared" si="22"/>
        <v>131</v>
      </c>
      <c r="F107" s="10">
        <f t="shared" si="23"/>
        <v>0.49066221030108981</v>
      </c>
      <c r="G107" s="10">
        <f t="shared" si="24"/>
        <v>-0.42652615216233397</v>
      </c>
      <c r="H107" s="10">
        <f t="shared" si="26"/>
        <v>0.75981973974360695</v>
      </c>
      <c r="I107" s="18">
        <f t="shared" si="15"/>
        <v>115.24730216514287</v>
      </c>
      <c r="J107" s="18">
        <f t="shared" si="16"/>
        <v>60.615883967430996</v>
      </c>
      <c r="K107" s="18">
        <f t="shared" si="17"/>
        <v>40.551690880534039</v>
      </c>
      <c r="L107" s="2">
        <f t="shared" si="18"/>
        <v>76.774707389220069</v>
      </c>
      <c r="M107" s="2">
        <f t="shared" si="19"/>
        <v>551.99498658872608</v>
      </c>
      <c r="N107" s="2">
        <f t="shared" si="20"/>
        <v>683.83776576924629</v>
      </c>
    </row>
    <row r="108" spans="1:14" ht="15.6">
      <c r="A108" s="3" t="s">
        <v>99</v>
      </c>
      <c r="B108" s="2">
        <f t="shared" si="25"/>
        <v>48</v>
      </c>
      <c r="C108" s="8">
        <f t="shared" si="21"/>
        <v>48</v>
      </c>
      <c r="D108" s="9">
        <f t="shared" si="14"/>
        <v>49.776897556813083</v>
      </c>
      <c r="E108" s="2">
        <f t="shared" si="22"/>
        <v>132</v>
      </c>
      <c r="F108" s="10">
        <f t="shared" si="23"/>
        <v>0.47989737025549306</v>
      </c>
      <c r="G108" s="10">
        <f t="shared" si="24"/>
        <v>-0.43210153302594384</v>
      </c>
      <c r="H108" s="10">
        <f t="shared" si="26"/>
        <v>0.7635357091704954</v>
      </c>
      <c r="I108" s="18">
        <f t="shared" si="15"/>
        <v>115.6010028172431</v>
      </c>
      <c r="J108" s="18">
        <f t="shared" si="16"/>
        <v>61.32130068080361</v>
      </c>
      <c r="K108" s="18">
        <f t="shared" si="17"/>
        <v>40.223102443186917</v>
      </c>
      <c r="L108" s="2">
        <f t="shared" si="18"/>
        <v>77.778275944669872</v>
      </c>
      <c r="M108" s="2">
        <f t="shared" si="19"/>
        <v>539.88454153742987</v>
      </c>
      <c r="N108" s="2">
        <f t="shared" si="20"/>
        <v>687.18213825344594</v>
      </c>
    </row>
    <row r="109" spans="1:14" ht="15.6">
      <c r="A109" s="3" t="s">
        <v>100</v>
      </c>
      <c r="B109" s="2">
        <f t="shared" si="25"/>
        <v>47</v>
      </c>
      <c r="C109" s="8">
        <f t="shared" si="21"/>
        <v>47</v>
      </c>
      <c r="D109" s="9">
        <f t="shared" si="14"/>
        <v>50.096934225176625</v>
      </c>
      <c r="E109" s="2">
        <f t="shared" si="22"/>
        <v>133</v>
      </c>
      <c r="F109" s="10">
        <f t="shared" si="23"/>
        <v>0.46915658338689231</v>
      </c>
      <c r="G109" s="10">
        <f t="shared" si="24"/>
        <v>-0.43749559176907882</v>
      </c>
      <c r="H109" s="10">
        <f t="shared" si="26"/>
        <v>0.76713082811692657</v>
      </c>
      <c r="I109" s="18">
        <f t="shared" si="15"/>
        <v>115.9441988920825</v>
      </c>
      <c r="J109" s="18">
        <f t="shared" si="16"/>
        <v>62.020437542921677</v>
      </c>
      <c r="K109" s="18">
        <f t="shared" si="17"/>
        <v>39.903065774823375</v>
      </c>
      <c r="L109" s="2">
        <f t="shared" si="18"/>
        <v>78.749206518434164</v>
      </c>
      <c r="M109" s="2">
        <f t="shared" si="19"/>
        <v>527.80115631025387</v>
      </c>
      <c r="N109" s="2">
        <f t="shared" si="20"/>
        <v>690.41774530523401</v>
      </c>
    </row>
    <row r="110" spans="1:14" ht="15.6">
      <c r="A110" s="3" t="s">
        <v>101</v>
      </c>
      <c r="B110" s="2">
        <f t="shared" si="25"/>
        <v>46</v>
      </c>
      <c r="C110" s="8">
        <f t="shared" si="21"/>
        <v>46</v>
      </c>
      <c r="D110" s="9">
        <f t="shared" si="14"/>
        <v>50.408504553724669</v>
      </c>
      <c r="E110" s="2">
        <f t="shared" si="22"/>
        <v>134</v>
      </c>
      <c r="F110" s="10">
        <f t="shared" si="23"/>
        <v>0.4584421701635828</v>
      </c>
      <c r="G110" s="10">
        <f t="shared" si="24"/>
        <v>-0.44271245762516609</v>
      </c>
      <c r="H110" s="10">
        <f t="shared" si="26"/>
        <v>0.77060784870074484</v>
      </c>
      <c r="I110" s="18">
        <f t="shared" si="15"/>
        <v>116.27707509442526</v>
      </c>
      <c r="J110" s="18">
        <f t="shared" si="16"/>
        <v>62.713370808521667</v>
      </c>
      <c r="K110" s="18">
        <f t="shared" si="17"/>
        <v>39.591495446275331</v>
      </c>
      <c r="L110" s="2">
        <f t="shared" si="18"/>
        <v>79.688242372529899</v>
      </c>
      <c r="M110" s="2">
        <f t="shared" si="19"/>
        <v>515.74744143403086</v>
      </c>
      <c r="N110" s="2">
        <f t="shared" si="20"/>
        <v>693.54706383067048</v>
      </c>
    </row>
    <row r="111" spans="1:14" ht="15.6">
      <c r="A111" s="3" t="s">
        <v>102</v>
      </c>
      <c r="B111" s="2">
        <f t="shared" si="25"/>
        <v>45</v>
      </c>
      <c r="C111" s="8">
        <f t="shared" si="21"/>
        <v>45</v>
      </c>
      <c r="D111" s="9">
        <f t="shared" si="14"/>
        <v>50.711695773966738</v>
      </c>
      <c r="E111" s="2">
        <f t="shared" si="22"/>
        <v>135</v>
      </c>
      <c r="F111" s="10">
        <f t="shared" si="23"/>
        <v>0.44775620349044704</v>
      </c>
      <c r="G111" s="10">
        <f t="shared" si="24"/>
        <v>-0.44775620349044692</v>
      </c>
      <c r="H111" s="10">
        <f t="shared" si="26"/>
        <v>0.77396948549128397</v>
      </c>
      <c r="I111" s="18">
        <f t="shared" si="15"/>
        <v>116.59981517634738</v>
      </c>
      <c r="J111" s="18">
        <f t="shared" si="16"/>
        <v>63.400184823652609</v>
      </c>
      <c r="K111" s="18">
        <f t="shared" si="17"/>
        <v>39.288304226033269</v>
      </c>
      <c r="L111" s="2">
        <f t="shared" si="18"/>
        <v>80.59611662828047</v>
      </c>
      <c r="M111" s="2">
        <f t="shared" si="19"/>
        <v>503.72572892675305</v>
      </c>
      <c r="N111" s="2">
        <f t="shared" si="20"/>
        <v>696.57253694215569</v>
      </c>
    </row>
    <row r="112" spans="1:14" ht="15.6">
      <c r="A112" s="3" t="s">
        <v>103</v>
      </c>
      <c r="B112" s="2">
        <f t="shared" si="25"/>
        <v>44</v>
      </c>
      <c r="C112" s="8">
        <f t="shared" si="21"/>
        <v>44</v>
      </c>
      <c r="D112" s="9">
        <f t="shared" si="14"/>
        <v>51.006596557929839</v>
      </c>
      <c r="E112" s="2">
        <f t="shared" si="22"/>
        <v>136</v>
      </c>
      <c r="F112" s="10">
        <f t="shared" si="23"/>
        <v>0.4371005205129776</v>
      </c>
      <c r="G112" s="10">
        <f t="shared" si="24"/>
        <v>-0.45263083916482505</v>
      </c>
      <c r="H112" s="10">
        <f t="shared" si="26"/>
        <v>0.77721841100441669</v>
      </c>
      <c r="I112" s="18">
        <f t="shared" si="15"/>
        <v>116.91260155978323</v>
      </c>
      <c r="J112" s="18">
        <f t="shared" si="16"/>
        <v>64.080971237113587</v>
      </c>
      <c r="K112" s="18">
        <f t="shared" si="17"/>
        <v>38.993403442070147</v>
      </c>
      <c r="L112" s="2">
        <f t="shared" si="18"/>
        <v>81.473551049668487</v>
      </c>
      <c r="M112" s="2">
        <f t="shared" si="19"/>
        <v>491.73808557709987</v>
      </c>
      <c r="N112" s="2">
        <f t="shared" si="20"/>
        <v>699.49656990397511</v>
      </c>
    </row>
    <row r="113" spans="1:14" ht="15.6">
      <c r="A113" s="3" t="s">
        <v>104</v>
      </c>
      <c r="B113" s="2">
        <f t="shared" si="25"/>
        <v>43</v>
      </c>
      <c r="C113" s="8">
        <f t="shared" si="21"/>
        <v>43</v>
      </c>
      <c r="D113" s="9">
        <f t="shared" si="14"/>
        <v>51.293296676868067</v>
      </c>
      <c r="E113" s="2">
        <f t="shared" si="22"/>
        <v>137</v>
      </c>
      <c r="F113" s="10">
        <f t="shared" si="23"/>
        <v>0.42647673422815757</v>
      </c>
      <c r="G113" s="10">
        <f t="shared" si="24"/>
        <v>-0.45734030533978859</v>
      </c>
      <c r="H113" s="10">
        <f t="shared" si="26"/>
        <v>0.78035725169552594</v>
      </c>
      <c r="I113" s="18">
        <f t="shared" si="15"/>
        <v>117.21561498725897</v>
      </c>
      <c r="J113" s="18">
        <f t="shared" si="16"/>
        <v>64.755828271703464</v>
      </c>
      <c r="K113" s="18">
        <f t="shared" si="17"/>
        <v>38.70670332313194</v>
      </c>
      <c r="L113" s="2">
        <f t="shared" si="18"/>
        <v>82.321254961161955</v>
      </c>
      <c r="M113" s="2">
        <f t="shared" si="19"/>
        <v>479.78632600667765</v>
      </c>
      <c r="N113" s="2">
        <f t="shared" si="20"/>
        <v>702.32152652597335</v>
      </c>
    </row>
    <row r="114" spans="1:14" ht="15.6">
      <c r="A114" s="3" t="s">
        <v>105</v>
      </c>
      <c r="B114" s="2">
        <f t="shared" si="25"/>
        <v>42</v>
      </c>
      <c r="C114" s="8">
        <f t="shared" si="21"/>
        <v>42</v>
      </c>
      <c r="D114" s="9">
        <f t="shared" si="14"/>
        <v>51.571886680126966</v>
      </c>
      <c r="E114" s="2">
        <f t="shared" si="22"/>
        <v>138</v>
      </c>
      <c r="F114" s="10">
        <f t="shared" si="23"/>
        <v>0.41588624486043524</v>
      </c>
      <c r="G114" s="10">
        <f t="shared" si="24"/>
        <v>-0.46188846828731722</v>
      </c>
      <c r="H114" s="10">
        <f t="shared" si="26"/>
        <v>0.78338858441968762</v>
      </c>
      <c r="I114" s="18">
        <f t="shared" si="15"/>
        <v>117.50903419986432</v>
      </c>
      <c r="J114" s="18">
        <f t="shared" si="16"/>
        <v>65.424860051431537</v>
      </c>
      <c r="K114" s="18">
        <f t="shared" si="17"/>
        <v>38.428113319873027</v>
      </c>
      <c r="L114" s="2">
        <f t="shared" si="18"/>
        <v>83.139924291717065</v>
      </c>
      <c r="M114" s="2">
        <f t="shared" si="19"/>
        <v>467.8720254679896</v>
      </c>
      <c r="N114" s="2">
        <f t="shared" si="20"/>
        <v>705.04972597771894</v>
      </c>
    </row>
    <row r="115" spans="1:14" ht="15.6">
      <c r="A115" s="3" t="s">
        <v>106</v>
      </c>
      <c r="B115" s="2">
        <f t="shared" si="25"/>
        <v>41</v>
      </c>
      <c r="C115" s="8">
        <f t="shared" si="21"/>
        <v>41</v>
      </c>
      <c r="D115" s="9">
        <f t="shared" si="14"/>
        <v>51.842457593693098</v>
      </c>
      <c r="E115" s="2">
        <f t="shared" si="22"/>
        <v>139</v>
      </c>
      <c r="F115" s="10">
        <f t="shared" si="23"/>
        <v>0.40533025096742975</v>
      </c>
      <c r="G115" s="10">
        <f t="shared" si="24"/>
        <v>-0.4662791152038942</v>
      </c>
      <c r="H115" s="10">
        <f t="shared" si="26"/>
        <v>0.78631493332846858</v>
      </c>
      <c r="I115" s="18">
        <f t="shared" si="15"/>
        <v>117.79303564143014</v>
      </c>
      <c r="J115" s="18">
        <f t="shared" si="16"/>
        <v>66.088175981081989</v>
      </c>
      <c r="K115" s="18">
        <f t="shared" si="17"/>
        <v>38.157542406306902</v>
      </c>
      <c r="L115" s="2">
        <f t="shared" si="18"/>
        <v>83.930240736700938</v>
      </c>
      <c r="M115" s="2">
        <f t="shared" si="19"/>
        <v>455.99653233835858</v>
      </c>
      <c r="N115" s="2">
        <f t="shared" si="20"/>
        <v>707.68343999562182</v>
      </c>
    </row>
    <row r="116" spans="1:14" ht="15.6">
      <c r="A116" s="3" t="s">
        <v>107</v>
      </c>
      <c r="B116" s="2">
        <f t="shared" si="25"/>
        <v>40</v>
      </c>
      <c r="C116" s="8">
        <f t="shared" si="21"/>
        <v>40</v>
      </c>
      <c r="D116" s="9">
        <f t="shared" si="14"/>
        <v>52.10510063788368</v>
      </c>
      <c r="E116" s="2">
        <f t="shared" si="22"/>
        <v>140</v>
      </c>
      <c r="F116" s="10">
        <f t="shared" si="23"/>
        <v>0.39480976024589504</v>
      </c>
      <c r="G116" s="10">
        <f t="shared" si="24"/>
        <v>-0.47051595016430386</v>
      </c>
      <c r="H116" s="10">
        <f t="shared" si="26"/>
        <v>0.78913876717315135</v>
      </c>
      <c r="I116" s="18">
        <f t="shared" si="15"/>
        <v>118.06779318781136</v>
      </c>
      <c r="J116" s="18">
        <f t="shared" si="16"/>
        <v>66.745890174752219</v>
      </c>
      <c r="K116" s="18">
        <f t="shared" si="17"/>
        <v>37.894899362116313</v>
      </c>
      <c r="L116" s="2">
        <f t="shared" si="18"/>
        <v>84.692871029574675</v>
      </c>
      <c r="M116" s="2">
        <f t="shared" si="19"/>
        <v>444.16098027663185</v>
      </c>
      <c r="N116" s="2">
        <f t="shared" si="20"/>
        <v>710.22489045583632</v>
      </c>
    </row>
    <row r="117" spans="1:14" ht="15.6">
      <c r="A117" s="3" t="s">
        <v>108</v>
      </c>
      <c r="B117" s="2">
        <f t="shared" si="25"/>
        <v>39</v>
      </c>
      <c r="C117" s="8">
        <f t="shared" si="21"/>
        <v>39</v>
      </c>
      <c r="D117" s="9">
        <f t="shared" si="14"/>
        <v>52.359906963568221</v>
      </c>
      <c r="E117" s="2">
        <f t="shared" si="22"/>
        <v>141</v>
      </c>
      <c r="F117" s="10">
        <f t="shared" si="23"/>
        <v>0.38432560001391708</v>
      </c>
      <c r="G117" s="10">
        <f t="shared" si="24"/>
        <v>-0.47460259064081339</v>
      </c>
      <c r="H117" s="10">
        <f t="shared" si="26"/>
        <v>0.79186249698478028</v>
      </c>
      <c r="I117" s="18">
        <f t="shared" si="15"/>
        <v>118.3334779001261</v>
      </c>
      <c r="J117" s="18">
        <f t="shared" si="16"/>
        <v>67.398120930190174</v>
      </c>
      <c r="K117" s="18">
        <f t="shared" si="17"/>
        <v>37.640093036431786</v>
      </c>
      <c r="L117" s="2">
        <f t="shared" si="18"/>
        <v>85.428466315346398</v>
      </c>
      <c r="M117" s="2">
        <f t="shared" si="19"/>
        <v>432.36630001565669</v>
      </c>
      <c r="N117" s="2">
        <f t="shared" si="20"/>
        <v>712.6762472863021</v>
      </c>
    </row>
    <row r="118" spans="1:14" ht="15.6">
      <c r="A118" s="3" t="s">
        <v>109</v>
      </c>
      <c r="B118" s="2">
        <f t="shared" si="25"/>
        <v>38</v>
      </c>
      <c r="C118" s="8">
        <f t="shared" si="21"/>
        <v>38</v>
      </c>
      <c r="D118" s="9">
        <f t="shared" si="14"/>
        <v>52.606967406263379</v>
      </c>
      <c r="E118" s="2">
        <f t="shared" si="22"/>
        <v>142</v>
      </c>
      <c r="F118" s="10">
        <f t="shared" si="23"/>
        <v>0.37387842735027621</v>
      </c>
      <c r="G118" s="10">
        <f t="shared" si="24"/>
        <v>-0.47854256454449384</v>
      </c>
      <c r="H118" s="10">
        <f t="shared" si="26"/>
        <v>0.79448847410221324</v>
      </c>
      <c r="I118" s="18">
        <f t="shared" si="15"/>
        <v>118.59025780076543</v>
      </c>
      <c r="J118" s="18">
        <f t="shared" si="16"/>
        <v>68.044990245949293</v>
      </c>
      <c r="K118" s="18">
        <f t="shared" si="17"/>
        <v>37.393032593736613</v>
      </c>
      <c r="L118" s="2">
        <f t="shared" si="18"/>
        <v>86.137661618008892</v>
      </c>
      <c r="M118" s="2">
        <f t="shared" si="19"/>
        <v>420.61323076906086</v>
      </c>
      <c r="N118" s="2">
        <f t="shared" si="20"/>
        <v>715.039626691992</v>
      </c>
    </row>
    <row r="119" spans="1:14" ht="15.6">
      <c r="A119" s="3" t="s">
        <v>110</v>
      </c>
      <c r="B119" s="2">
        <f t="shared" si="25"/>
        <v>37</v>
      </c>
      <c r="C119" s="8">
        <f t="shared" si="21"/>
        <v>37</v>
      </c>
      <c r="D119" s="9">
        <f t="shared" si="14"/>
        <v>52.846372257403516</v>
      </c>
      <c r="E119" s="2">
        <f t="shared" si="22"/>
        <v>143</v>
      </c>
      <c r="F119" s="10">
        <f t="shared" si="23"/>
        <v>0.36346873887640252</v>
      </c>
      <c r="G119" s="10">
        <f t="shared" si="24"/>
        <v>-0.48233930774683109</v>
      </c>
      <c r="H119" s="10">
        <f t="shared" si="26"/>
        <v>0.79701898852028941</v>
      </c>
      <c r="I119" s="18">
        <f t="shared" si="15"/>
        <v>118.83829767096657</v>
      </c>
      <c r="J119" s="18">
        <f t="shared" si="16"/>
        <v>68.686623378557655</v>
      </c>
      <c r="K119" s="18">
        <f t="shared" si="17"/>
        <v>37.153627742596477</v>
      </c>
      <c r="L119" s="2">
        <f t="shared" si="18"/>
        <v>86.821075394429556</v>
      </c>
      <c r="M119" s="2">
        <f t="shared" si="19"/>
        <v>408.90233123595283</v>
      </c>
      <c r="N119" s="2">
        <f t="shared" si="20"/>
        <v>717.31708966826056</v>
      </c>
    </row>
    <row r="120" spans="1:14" ht="15.6">
      <c r="A120" s="3" t="s">
        <v>111</v>
      </c>
      <c r="B120" s="2">
        <f t="shared" si="25"/>
        <v>36</v>
      </c>
      <c r="C120" s="8">
        <f t="shared" si="21"/>
        <v>36</v>
      </c>
      <c r="D120" s="9">
        <f t="shared" si="14"/>
        <v>53.078211052058748</v>
      </c>
      <c r="E120" s="2">
        <f t="shared" si="22"/>
        <v>144</v>
      </c>
      <c r="F120" s="10">
        <f t="shared" si="23"/>
        <v>0.35309688017042046</v>
      </c>
      <c r="G120" s="10">
        <f t="shared" si="24"/>
        <v>-0.48599616204134299</v>
      </c>
      <c r="H120" s="10">
        <f t="shared" si="26"/>
        <v>0.79945626753125176</v>
      </c>
      <c r="I120" s="18">
        <f t="shared" si="15"/>
        <v>119.07775886873331</v>
      </c>
      <c r="J120" s="18">
        <f t="shared" si="16"/>
        <v>69.323148437064376</v>
      </c>
      <c r="K120" s="18">
        <f t="shared" si="17"/>
        <v>36.921788947941252</v>
      </c>
      <c r="L120" s="2">
        <f t="shared" si="18"/>
        <v>87.479309167441784</v>
      </c>
      <c r="M120" s="2">
        <f t="shared" si="19"/>
        <v>397.23399019172297</v>
      </c>
      <c r="N120" s="2">
        <f t="shared" si="20"/>
        <v>719.51064077812669</v>
      </c>
    </row>
    <row r="121" spans="1:14" ht="15.6">
      <c r="A121" s="3" t="s">
        <v>112</v>
      </c>
      <c r="B121" s="2">
        <f t="shared" si="25"/>
        <v>35</v>
      </c>
      <c r="C121" s="8">
        <f t="shared" si="21"/>
        <v>35</v>
      </c>
      <c r="D121" s="9">
        <f t="shared" si="14"/>
        <v>53.302572372353666</v>
      </c>
      <c r="E121" s="2">
        <f t="shared" si="22"/>
        <v>145</v>
      </c>
      <c r="F121" s="10">
        <f t="shared" si="23"/>
        <v>0.34276305480640124</v>
      </c>
      <c r="G121" s="10">
        <f t="shared" si="24"/>
        <v>-0.48951637350659966</v>
      </c>
      <c r="H121" s="10">
        <f t="shared" si="26"/>
        <v>0.8018024746337038</v>
      </c>
      <c r="I121" s="18">
        <f t="shared" si="15"/>
        <v>119.308799165886</v>
      </c>
      <c r="J121" s="18">
        <f t="shared" si="16"/>
        <v>69.954696012482998</v>
      </c>
      <c r="K121" s="18">
        <f t="shared" si="17"/>
        <v>36.697427627646334</v>
      </c>
      <c r="L121" s="2">
        <f t="shared" si="18"/>
        <v>88.112947231187931</v>
      </c>
      <c r="M121" s="2">
        <f t="shared" si="19"/>
        <v>385.60843665720131</v>
      </c>
      <c r="N121" s="2">
        <f t="shared" si="20"/>
        <v>721.62222717033342</v>
      </c>
    </row>
    <row r="122" spans="1:14" ht="15.6">
      <c r="A122" s="3" t="s">
        <v>113</v>
      </c>
      <c r="B122" s="2">
        <f t="shared" si="25"/>
        <v>34</v>
      </c>
      <c r="C122" s="8">
        <f t="shared" si="21"/>
        <v>34</v>
      </c>
      <c r="D122" s="9">
        <f t="shared" si="14"/>
        <v>53.519543665827285</v>
      </c>
      <c r="E122" s="2">
        <f t="shared" si="22"/>
        <v>146</v>
      </c>
      <c r="F122" s="10">
        <f t="shared" si="23"/>
        <v>0.332467333015176</v>
      </c>
      <c r="G122" s="10">
        <f t="shared" si="24"/>
        <v>-0.49290309123382692</v>
      </c>
      <c r="H122" s="10">
        <f t="shared" si="26"/>
        <v>0.80405970868456889</v>
      </c>
      <c r="I122" s="18">
        <f t="shared" si="15"/>
        <v>119.53157260303392</v>
      </c>
      <c r="J122" s="18">
        <f t="shared" si="16"/>
        <v>70.581398839797927</v>
      </c>
      <c r="K122" s="18">
        <f t="shared" si="17"/>
        <v>36.480456334172715</v>
      </c>
      <c r="L122" s="2">
        <f t="shared" si="18"/>
        <v>88.7225564220888</v>
      </c>
      <c r="M122" s="2">
        <f t="shared" si="19"/>
        <v>374.02574964207315</v>
      </c>
      <c r="N122" s="2">
        <f t="shared" si="20"/>
        <v>723.65373781611197</v>
      </c>
    </row>
    <row r="123" spans="1:14" ht="15.6">
      <c r="A123" s="3" t="s">
        <v>114</v>
      </c>
      <c r="B123" s="2">
        <f t="shared" si="25"/>
        <v>33</v>
      </c>
      <c r="C123" s="8">
        <f t="shared" si="21"/>
        <v>33</v>
      </c>
      <c r="D123" s="9">
        <f t="shared" si="14"/>
        <v>53.729211077968188</v>
      </c>
      <c r="E123" s="2">
        <f t="shared" si="22"/>
        <v>147</v>
      </c>
      <c r="F123" s="10">
        <f t="shared" si="23"/>
        <v>0.32220965996592715</v>
      </c>
      <c r="G123" s="10">
        <f t="shared" si="24"/>
        <v>-0.49615936638414171</v>
      </c>
      <c r="H123" s="10">
        <f t="shared" si="26"/>
        <v>0.80623000327073457</v>
      </c>
      <c r="I123" s="18">
        <f t="shared" si="15"/>
        <v>119.74622936128041</v>
      </c>
      <c r="J123" s="18">
        <f t="shared" si="16"/>
        <v>71.203391490337609</v>
      </c>
      <c r="K123" s="18">
        <f t="shared" si="17"/>
        <v>36.270788922031819</v>
      </c>
      <c r="L123" s="2">
        <f t="shared" si="18"/>
        <v>89.308685949145513</v>
      </c>
      <c r="M123" s="2">
        <f t="shared" si="19"/>
        <v>362.48586746166831</v>
      </c>
      <c r="N123" s="2">
        <f t="shared" si="20"/>
        <v>725.60700294366109</v>
      </c>
    </row>
    <row r="124" spans="1:14" ht="15.6">
      <c r="A124" s="3" t="s">
        <v>115</v>
      </c>
      <c r="B124" s="2">
        <f t="shared" si="25"/>
        <v>32</v>
      </c>
      <c r="C124" s="8">
        <f t="shared" si="21"/>
        <v>32</v>
      </c>
      <c r="D124" s="9">
        <f t="shared" si="14"/>
        <v>53.931659298162771</v>
      </c>
      <c r="E124" s="2">
        <f t="shared" si="22"/>
        <v>148</v>
      </c>
      <c r="F124" s="10">
        <f t="shared" si="23"/>
        <v>0.3119898636702545</v>
      </c>
      <c r="G124" s="10">
        <f t="shared" si="24"/>
        <v>-0.49928815154231831</v>
      </c>
      <c r="H124" s="10">
        <f t="shared" si="26"/>
        <v>0.80831532627834723</v>
      </c>
      <c r="I124" s="18">
        <f t="shared" si="15"/>
        <v>119.95291564949308</v>
      </c>
      <c r="J124" s="18">
        <f t="shared" si="16"/>
        <v>71.820810092449449</v>
      </c>
      <c r="K124" s="18">
        <f t="shared" si="17"/>
        <v>36.068340701837229</v>
      </c>
      <c r="L124" s="2">
        <f t="shared" si="18"/>
        <v>89.87186727761727</v>
      </c>
      <c r="M124" s="2">
        <f t="shared" si="19"/>
        <v>350.98859662903641</v>
      </c>
      <c r="N124" s="2">
        <f t="shared" si="20"/>
        <v>727.48379365051255</v>
      </c>
    </row>
    <row r="125" spans="1:14" ht="15.6">
      <c r="A125" s="3" t="s">
        <v>116</v>
      </c>
      <c r="B125" s="2">
        <f t="shared" si="25"/>
        <v>31</v>
      </c>
      <c r="C125" s="8">
        <f t="shared" si="21"/>
        <v>31</v>
      </c>
      <c r="D125" s="9">
        <f t="shared" si="14"/>
        <v>54.126971418297927</v>
      </c>
      <c r="E125" s="2">
        <f t="shared" si="22"/>
        <v>149</v>
      </c>
      <c r="F125" s="10">
        <f t="shared" si="23"/>
        <v>0.30180766251261354</v>
      </c>
      <c r="G125" s="10">
        <f t="shared" si="24"/>
        <v>-0.5022923003359121</v>
      </c>
      <c r="H125" s="10">
        <f t="shared" si="26"/>
        <v>0.81031757963895268</v>
      </c>
      <c r="I125" s="18">
        <f t="shared" si="15"/>
        <v>120.15177360600416</v>
      </c>
      <c r="J125" s="18">
        <f t="shared" si="16"/>
        <v>72.433792078533131</v>
      </c>
      <c r="K125" s="18">
        <f t="shared" si="17"/>
        <v>35.873028581702073</v>
      </c>
      <c r="L125" s="2">
        <f t="shared" si="18"/>
        <v>90.412614060464179</v>
      </c>
      <c r="M125" s="2">
        <f t="shared" si="19"/>
        <v>339.53362032669031</v>
      </c>
      <c r="N125" s="2">
        <f t="shared" si="20"/>
        <v>729.28582167505738</v>
      </c>
    </row>
    <row r="126" spans="1:14" ht="15.6">
      <c r="A126" s="3" t="s">
        <v>117</v>
      </c>
      <c r="B126" s="2">
        <f t="shared" si="25"/>
        <v>30</v>
      </c>
      <c r="C126" s="8">
        <f t="shared" si="21"/>
        <v>30</v>
      </c>
      <c r="D126" s="9">
        <f t="shared" si="14"/>
        <v>54.315228803273271</v>
      </c>
      <c r="E126" s="2">
        <f t="shared" si="22"/>
        <v>150</v>
      </c>
      <c r="F126" s="10">
        <f t="shared" si="23"/>
        <v>0.29166267241287314</v>
      </c>
      <c r="G126" s="10">
        <f t="shared" si="24"/>
        <v>-0.50517456729041399</v>
      </c>
      <c r="H126" s="10">
        <f t="shared" si="26"/>
        <v>0.81223859923296193</v>
      </c>
      <c r="I126" s="18">
        <f t="shared" si="15"/>
        <v>120.34294121363547</v>
      </c>
      <c r="J126" s="18">
        <f t="shared" si="16"/>
        <v>73.042475956606623</v>
      </c>
      <c r="K126" s="18">
        <f t="shared" si="17"/>
        <v>35.684771196726729</v>
      </c>
      <c r="L126" s="2">
        <f t="shared" si="18"/>
        <v>90.931422112274561</v>
      </c>
      <c r="M126" s="2">
        <f t="shared" si="19"/>
        <v>328.12050646448233</v>
      </c>
      <c r="N126" s="2">
        <f t="shared" si="20"/>
        <v>731.01473930966574</v>
      </c>
    </row>
    <row r="127" spans="1:14" ht="15.6">
      <c r="A127" s="3" t="s">
        <v>118</v>
      </c>
      <c r="B127" s="2">
        <f t="shared" si="25"/>
        <v>29</v>
      </c>
      <c r="C127" s="8">
        <f t="shared" si="21"/>
        <v>29</v>
      </c>
      <c r="D127" s="9">
        <f t="shared" si="14"/>
        <v>54.496510972691226</v>
      </c>
      <c r="E127" s="2">
        <f t="shared" si="22"/>
        <v>151</v>
      </c>
      <c r="F127" s="10">
        <f t="shared" si="23"/>
        <v>0.28155441362835604</v>
      </c>
      <c r="G127" s="10">
        <f t="shared" si="24"/>
        <v>-0.50793760789299758</v>
      </c>
      <c r="H127" s="10">
        <f t="shared" si="26"/>
        <v>0.81408015493213692</v>
      </c>
      <c r="I127" s="18">
        <f t="shared" si="15"/>
        <v>120.52655222698407</v>
      </c>
      <c r="J127" s="18">
        <f t="shared" si="16"/>
        <v>73.647001104687916</v>
      </c>
      <c r="K127" s="18">
        <f t="shared" si="17"/>
        <v>35.503489027308767</v>
      </c>
      <c r="L127" s="2">
        <f t="shared" si="18"/>
        <v>91.428769420739528</v>
      </c>
      <c r="M127" s="2">
        <f t="shared" si="19"/>
        <v>316.7487153319006</v>
      </c>
      <c r="N127" s="2">
        <f t="shared" si="20"/>
        <v>732.67213943892318</v>
      </c>
    </row>
    <row r="128" spans="1:14" ht="15.6">
      <c r="A128" s="3" t="s">
        <v>119</v>
      </c>
      <c r="B128" s="2">
        <f t="shared" si="25"/>
        <v>28</v>
      </c>
      <c r="C128" s="8">
        <f t="shared" si="21"/>
        <v>28</v>
      </c>
      <c r="D128" s="9">
        <f t="shared" si="14"/>
        <v>54.670895493012523</v>
      </c>
      <c r="E128" s="2">
        <f t="shared" si="22"/>
        <v>152</v>
      </c>
      <c r="F128" s="10">
        <f t="shared" si="23"/>
        <v>0.27148231720405569</v>
      </c>
      <c r="G128" s="10">
        <f t="shared" si="24"/>
        <v>-0.51058397883921491</v>
      </c>
      <c r="H128" s="10">
        <f t="shared" si="26"/>
        <v>0.81584395076401262</v>
      </c>
      <c r="I128" s="18">
        <f t="shared" si="15"/>
        <v>120.70273611094304</v>
      </c>
      <c r="J128" s="18">
        <f t="shared" si="16"/>
        <v>74.247507586381118</v>
      </c>
      <c r="K128" s="18">
        <f t="shared" si="17"/>
        <v>35.329104506987484</v>
      </c>
      <c r="L128" s="2">
        <f t="shared" si="18"/>
        <v>91.905116191058639</v>
      </c>
      <c r="M128" s="2">
        <f t="shared" si="19"/>
        <v>305.41760685456268</v>
      </c>
      <c r="N128" s="2">
        <f t="shared" si="20"/>
        <v>734.25955568761151</v>
      </c>
    </row>
    <row r="129" spans="1:14" ht="15.6">
      <c r="A129" s="3" t="s">
        <v>120</v>
      </c>
      <c r="B129" s="2">
        <f t="shared" si="25"/>
        <v>27</v>
      </c>
      <c r="C129" s="8">
        <f t="shared" si="21"/>
        <v>27</v>
      </c>
      <c r="D129" s="9">
        <f t="shared" si="14"/>
        <v>54.83845787948502</v>
      </c>
      <c r="E129" s="2">
        <f t="shared" si="22"/>
        <v>153</v>
      </c>
      <c r="F129" s="10">
        <f t="shared" si="23"/>
        <v>0.26144573108085989</v>
      </c>
      <c r="G129" s="10">
        <f t="shared" si="24"/>
        <v>-0.51311613843876991</v>
      </c>
      <c r="H129" s="10">
        <f t="shared" si="26"/>
        <v>0.81753162518234102</v>
      </c>
      <c r="I129" s="18">
        <f t="shared" si="15"/>
        <v>120.87161798947417</v>
      </c>
      <c r="J129" s="18">
        <f t="shared" si="16"/>
        <v>74.844135986152551</v>
      </c>
      <c r="K129" s="18">
        <f t="shared" si="17"/>
        <v>35.161542120514973</v>
      </c>
      <c r="L129" s="2">
        <f t="shared" si="18"/>
        <v>92.360904918978576</v>
      </c>
      <c r="M129" s="2">
        <f t="shared" si="19"/>
        <v>294.12644746596726</v>
      </c>
      <c r="N129" s="2">
        <f t="shared" si="20"/>
        <v>735.778462664107</v>
      </c>
    </row>
    <row r="130" spans="1:14" ht="15.6">
      <c r="A130" s="3" t="s">
        <v>121</v>
      </c>
      <c r="B130" s="2">
        <f t="shared" si="25"/>
        <v>26</v>
      </c>
      <c r="C130" s="8">
        <f t="shared" si="21"/>
        <v>26</v>
      </c>
      <c r="D130" s="9">
        <f t="shared" si="14"/>
        <v>54.999271507178008</v>
      </c>
      <c r="E130" s="2">
        <f t="shared" si="22"/>
        <v>154</v>
      </c>
      <c r="F130" s="10">
        <f t="shared" si="23"/>
        <v>0.25144392587251285</v>
      </c>
      <c r="G130" s="10">
        <f t="shared" si="24"/>
        <v>-0.51553644715819302</v>
      </c>
      <c r="H130" s="10">
        <f t="shared" si="26"/>
        <v>0.81914475142878496</v>
      </c>
      <c r="I130" s="18">
        <f t="shared" si="15"/>
        <v>121.03331860369434</v>
      </c>
      <c r="J130" s="18">
        <f t="shared" si="16"/>
        <v>75.437027262877265</v>
      </c>
      <c r="K130" s="18">
        <f t="shared" si="17"/>
        <v>35.000728492821999</v>
      </c>
      <c r="L130" s="2">
        <f t="shared" si="18"/>
        <v>92.796560488474739</v>
      </c>
      <c r="M130" s="2">
        <f t="shared" si="19"/>
        <v>282.87441660657703</v>
      </c>
      <c r="N130" s="2">
        <f t="shared" si="20"/>
        <v>737.23027628590637</v>
      </c>
    </row>
    <row r="131" spans="1:14" ht="15.6">
      <c r="A131" s="3" t="s">
        <v>122</v>
      </c>
      <c r="B131" s="2">
        <f t="shared" si="25"/>
        <v>25</v>
      </c>
      <c r="C131" s="8">
        <f t="shared" si="21"/>
        <v>25</v>
      </c>
      <c r="D131" s="9">
        <f t="shared" si="14"/>
        <v>55.153407530477097</v>
      </c>
      <c r="E131" s="2">
        <f t="shared" si="22"/>
        <v>155</v>
      </c>
      <c r="F131" s="10">
        <f t="shared" si="23"/>
        <v>0.24147610032279113</v>
      </c>
      <c r="G131" s="10">
        <f t="shared" si="24"/>
        <v>-0.51784716827988597</v>
      </c>
      <c r="H131" s="10">
        <f t="shared" si="26"/>
        <v>0.82068483797216629</v>
      </c>
      <c r="I131" s="18">
        <f t="shared" si="15"/>
        <v>121.18795427838204</v>
      </c>
      <c r="J131" s="18">
        <f t="shared" si="16"/>
        <v>76.026322620323612</v>
      </c>
      <c r="K131" s="18">
        <f t="shared" si="17"/>
        <v>34.846592469522903</v>
      </c>
      <c r="L131" s="2">
        <f t="shared" si="18"/>
        <v>93.212490290379449</v>
      </c>
      <c r="M131" s="2">
        <f t="shared" si="19"/>
        <v>271.66061286314016</v>
      </c>
      <c r="N131" s="2">
        <f t="shared" si="20"/>
        <v>738.61635417494972</v>
      </c>
    </row>
    <row r="132" spans="1:14" ht="15.6">
      <c r="A132" s="3" t="s">
        <v>123</v>
      </c>
      <c r="B132" s="2">
        <f t="shared" si="25"/>
        <v>24</v>
      </c>
      <c r="C132" s="8">
        <f t="shared" si="21"/>
        <v>24</v>
      </c>
      <c r="D132" s="9">
        <f t="shared" si="14"/>
        <v>55.300934810423172</v>
      </c>
      <c r="E132" s="2">
        <f t="shared" si="22"/>
        <v>156</v>
      </c>
      <c r="F132" s="10">
        <f t="shared" si="23"/>
        <v>0.23154138645493522</v>
      </c>
      <c r="G132" s="10">
        <f t="shared" si="24"/>
        <v>-0.52005046865855165</v>
      </c>
      <c r="H132" s="10">
        <f t="shared" si="26"/>
        <v>0.82215332901262828</v>
      </c>
      <c r="I132" s="18">
        <f t="shared" si="15"/>
        <v>121.33563689605505</v>
      </c>
      <c r="J132" s="18">
        <f t="shared" si="16"/>
        <v>76.612163393327535</v>
      </c>
      <c r="K132" s="18">
        <f t="shared" si="17"/>
        <v>34.699065189576821</v>
      </c>
      <c r="L132" s="2">
        <f t="shared" si="18"/>
        <v>93.609084358539334</v>
      </c>
      <c r="M132" s="2">
        <f t="shared" si="19"/>
        <v>260.48405976180226</v>
      </c>
      <c r="N132" s="2">
        <f t="shared" si="20"/>
        <v>739.93799611136558</v>
      </c>
    </row>
    <row r="133" spans="1:14" ht="15.6">
      <c r="A133" s="3" t="s">
        <v>124</v>
      </c>
      <c r="B133" s="2">
        <f t="shared" si="25"/>
        <v>23</v>
      </c>
      <c r="C133" s="8">
        <f t="shared" si="21"/>
        <v>23</v>
      </c>
      <c r="D133" s="9">
        <f t="shared" si="14"/>
        <v>55.44191984930336</v>
      </c>
      <c r="E133" s="2">
        <f t="shared" si="22"/>
        <v>157</v>
      </c>
      <c r="F133" s="10">
        <f t="shared" si="23"/>
        <v>0.22163885442581824</v>
      </c>
      <c r="G133" s="10">
        <f t="shared" si="24"/>
        <v>-0.52214841955752966</v>
      </c>
      <c r="H133" s="10">
        <f t="shared" si="26"/>
        <v>0.82355160503904368</v>
      </c>
      <c r="I133" s="18">
        <f t="shared" si="15"/>
        <v>121.47647387781721</v>
      </c>
      <c r="J133" s="18">
        <f t="shared" si="16"/>
        <v>77.194690948486098</v>
      </c>
      <c r="K133" s="18">
        <f t="shared" si="17"/>
        <v>34.558080150696647</v>
      </c>
      <c r="L133" s="2">
        <f t="shared" si="18"/>
        <v>93.986715520355318</v>
      </c>
      <c r="M133" s="2">
        <f t="shared" si="19"/>
        <v>249.34371122904523</v>
      </c>
      <c r="N133" s="2">
        <f t="shared" si="20"/>
        <v>741.19644453513922</v>
      </c>
    </row>
    <row r="134" spans="1:14" ht="15.6">
      <c r="A134" s="3" t="s">
        <v>125</v>
      </c>
      <c r="B134" s="2">
        <f t="shared" si="25"/>
        <v>22</v>
      </c>
      <c r="C134" s="8">
        <f t="shared" si="21"/>
        <v>22</v>
      </c>
      <c r="D134" s="9">
        <f t="shared" si="14"/>
        <v>55.576426731932088</v>
      </c>
      <c r="E134" s="2">
        <f t="shared" si="22"/>
        <v>158</v>
      </c>
      <c r="F134" s="10">
        <f t="shared" si="23"/>
        <v>0.21176751709762318</v>
      </c>
      <c r="G134" s="10">
        <f t="shared" si="24"/>
        <v>-0.52414299754893745</v>
      </c>
      <c r="H134" s="10">
        <f t="shared" si="26"/>
        <v>0.82488098342895644</v>
      </c>
      <c r="I134" s="18">
        <f t="shared" si="15"/>
        <v>121.61056817021593</v>
      </c>
      <c r="J134" s="18">
        <f t="shared" si="16"/>
        <v>77.774046598275618</v>
      </c>
      <c r="K134" s="18">
        <f t="shared" si="17"/>
        <v>34.423573268067905</v>
      </c>
      <c r="L134" s="2">
        <f t="shared" si="18"/>
        <v>94.345739558808759</v>
      </c>
      <c r="M134" s="2">
        <f t="shared" si="19"/>
        <v>238.23845673482637</v>
      </c>
      <c r="N134" s="2">
        <f t="shared" si="20"/>
        <v>742.39288508606091</v>
      </c>
    </row>
    <row r="135" spans="1:14" ht="15.6">
      <c r="A135" s="3" t="s">
        <v>126</v>
      </c>
      <c r="B135" s="2">
        <f t="shared" si="25"/>
        <v>21</v>
      </c>
      <c r="C135" s="8">
        <f t="shared" si="21"/>
        <v>21</v>
      </c>
      <c r="D135" s="9">
        <f t="shared" si="14"/>
        <v>55.704517073086777</v>
      </c>
      <c r="E135" s="2">
        <f t="shared" si="22"/>
        <v>159</v>
      </c>
      <c r="F135" s="10">
        <f t="shared" si="23"/>
        <v>0.20192633434001012</v>
      </c>
      <c r="G135" s="10">
        <f t="shared" si="24"/>
        <v>-0.52603608546286496</v>
      </c>
      <c r="H135" s="10">
        <f t="shared" si="26"/>
        <v>0.82614271908122017</v>
      </c>
      <c r="I135" s="18">
        <f t="shared" si="15"/>
        <v>121.73801823739682</v>
      </c>
      <c r="J135" s="18">
        <f t="shared" si="16"/>
        <v>78.350371527568385</v>
      </c>
      <c r="K135" s="18">
        <f t="shared" si="17"/>
        <v>34.295482926913223</v>
      </c>
      <c r="L135" s="2">
        <f t="shared" si="18"/>
        <v>94.686495383315631</v>
      </c>
      <c r="M135" s="2">
        <f t="shared" si="19"/>
        <v>227.16712613251164</v>
      </c>
      <c r="N135" s="2">
        <f t="shared" si="20"/>
        <v>743.52844717309824</v>
      </c>
    </row>
    <row r="136" spans="1:14" ht="15.6">
      <c r="A136" s="3" t="s">
        <v>127</v>
      </c>
      <c r="B136" s="2">
        <f t="shared" si="25"/>
        <v>20</v>
      </c>
      <c r="C136" s="8">
        <f t="shared" si="21"/>
        <v>20</v>
      </c>
      <c r="D136" s="9">
        <f t="shared" si="14"/>
        <v>55.826249970590453</v>
      </c>
      <c r="E136" s="2">
        <f t="shared" si="22"/>
        <v>160</v>
      </c>
      <c r="F136" s="10">
        <f t="shared" si="23"/>
        <v>0.19211421707585488</v>
      </c>
      <c r="G136" s="10">
        <f t="shared" si="24"/>
        <v>-0.52782947337211461</v>
      </c>
      <c r="H136" s="10">
        <f t="shared" si="26"/>
        <v>0.8273380050723208</v>
      </c>
      <c r="I136" s="18">
        <f t="shared" si="15"/>
        <v>121.85891805788685</v>
      </c>
      <c r="J136" s="18">
        <f t="shared" si="16"/>
        <v>78.923806731588201</v>
      </c>
      <c r="K136" s="18">
        <f t="shared" si="17"/>
        <v>34.17375002940954</v>
      </c>
      <c r="L136" s="2">
        <f t="shared" si="18"/>
        <v>95.009305206980656</v>
      </c>
      <c r="M136" s="2">
        <f t="shared" si="19"/>
        <v>216.12849421033667</v>
      </c>
      <c r="N136" s="2">
        <f t="shared" si="20"/>
        <v>744.60420456508882</v>
      </c>
    </row>
    <row r="137" spans="1:14" ht="15.6">
      <c r="A137" s="3" t="s">
        <v>128</v>
      </c>
      <c r="B137" s="2">
        <f t="shared" si="25"/>
        <v>19</v>
      </c>
      <c r="C137" s="8">
        <f t="shared" si="21"/>
        <v>19</v>
      </c>
      <c r="D137" s="9">
        <f t="shared" si="14"/>
        <v>55.941681963562615</v>
      </c>
      <c r="E137" s="2">
        <f t="shared" si="22"/>
        <v>161</v>
      </c>
      <c r="F137" s="10">
        <f t="shared" si="23"/>
        <v>0.18233003108366275</v>
      </c>
      <c r="G137" s="10">
        <f t="shared" si="24"/>
        <v>-0.52952485960014362</v>
      </c>
      <c r="H137" s="10">
        <f t="shared" si="26"/>
        <v>0.82846797332816602</v>
      </c>
      <c r="I137" s="18">
        <f t="shared" si="15"/>
        <v>121.97335712537779</v>
      </c>
      <c r="J137" s="18">
        <f t="shared" si="16"/>
        <v>79.494492964407527</v>
      </c>
      <c r="K137" s="18">
        <f t="shared" si="17"/>
        <v>34.058318036437385</v>
      </c>
      <c r="L137" s="2">
        <f t="shared" si="18"/>
        <v>95.314474728025814</v>
      </c>
      <c r="M137" s="2">
        <f t="shared" si="19"/>
        <v>205.12128496912055</v>
      </c>
      <c r="N137" s="2">
        <f t="shared" si="20"/>
        <v>745.6211759953494</v>
      </c>
    </row>
    <row r="138" spans="1:14" ht="15.6">
      <c r="A138" s="3" t="s">
        <v>129</v>
      </c>
      <c r="B138" s="2">
        <f t="shared" si="25"/>
        <v>18</v>
      </c>
      <c r="C138" s="8">
        <f t="shared" si="21"/>
        <v>18</v>
      </c>
      <c r="D138" s="9">
        <f t="shared" si="14"/>
        <v>56.050866995386485</v>
      </c>
      <c r="E138" s="2">
        <f t="shared" si="22"/>
        <v>162</v>
      </c>
      <c r="F138" s="10">
        <f t="shared" si="23"/>
        <v>0.17257260056972434</v>
      </c>
      <c r="G138" s="10">
        <f t="shared" si="24"/>
        <v>-0.53112385174096122</v>
      </c>
      <c r="H138" s="10">
        <f t="shared" si="26"/>
        <v>0.82953369530384224</v>
      </c>
      <c r="I138" s="18">
        <f t="shared" si="15"/>
        <v>122.0814204529251</v>
      </c>
      <c r="J138" s="18">
        <f t="shared" si="16"/>
        <v>80.06257069714637</v>
      </c>
      <c r="K138" s="18">
        <f t="shared" si="17"/>
        <v>33.9491330046135</v>
      </c>
      <c r="L138" s="2">
        <f t="shared" si="18"/>
        <v>95.602293313372996</v>
      </c>
      <c r="M138" s="2">
        <f t="shared" si="19"/>
        <v>194.14417564093992</v>
      </c>
      <c r="N138" s="2">
        <f t="shared" si="20"/>
        <v>746.58032577345807</v>
      </c>
    </row>
    <row r="139" spans="1:14" ht="15.6">
      <c r="A139" s="3" t="s">
        <v>130</v>
      </c>
      <c r="B139" s="2">
        <f t="shared" si="25"/>
        <v>17</v>
      </c>
      <c r="C139" s="8">
        <f t="shared" si="21"/>
        <v>17</v>
      </c>
      <c r="D139" s="9">
        <f t="shared" si="14"/>
        <v>56.153856380968449</v>
      </c>
      <c r="E139" s="2">
        <f t="shared" si="22"/>
        <v>163</v>
      </c>
      <c r="F139" s="10">
        <f t="shared" si="23"/>
        <v>0.16284071152297827</v>
      </c>
      <c r="G139" s="10">
        <f t="shared" si="24"/>
        <v>-0.53262796768075349</v>
      </c>
      <c r="H139" s="10">
        <f t="shared" si="26"/>
        <v>0.83053618266452445</v>
      </c>
      <c r="I139" s="18">
        <f t="shared" si="15"/>
        <v>122.18318858001567</v>
      </c>
      <c r="J139" s="18">
        <f t="shared" si="16"/>
        <v>80.628180085087735</v>
      </c>
      <c r="K139" s="18">
        <f t="shared" si="17"/>
        <v>33.846143619031565</v>
      </c>
      <c r="L139" s="2">
        <f t="shared" si="18"/>
        <v>95.873034182535633</v>
      </c>
      <c r="M139" s="2">
        <f t="shared" si="19"/>
        <v>183.19580046335059</v>
      </c>
      <c r="N139" s="2">
        <f t="shared" si="20"/>
        <v>747.48256439807199</v>
      </c>
    </row>
    <row r="140" spans="1:14" ht="15.6">
      <c r="A140" s="3" t="s">
        <v>131</v>
      </c>
      <c r="B140" s="2">
        <f t="shared" si="25"/>
        <v>16</v>
      </c>
      <c r="C140" s="8">
        <f t="shared" si="21"/>
        <v>16</v>
      </c>
      <c r="D140" s="9">
        <f t="shared" si="14"/>
        <v>56.250698777891927</v>
      </c>
      <c r="E140" s="2">
        <f t="shared" si="22"/>
        <v>164</v>
      </c>
      <c r="F140" s="10">
        <f t="shared" si="23"/>
        <v>0.15313311486540354</v>
      </c>
      <c r="G140" s="10">
        <f t="shared" si="24"/>
        <v>-0.53403863661195627</v>
      </c>
      <c r="H140" s="10">
        <f t="shared" si="26"/>
        <v>0.83147638796135515</v>
      </c>
      <c r="I140" s="18">
        <f t="shared" si="15"/>
        <v>122.27873758199789</v>
      </c>
      <c r="J140" s="18">
        <f t="shared" si="16"/>
        <v>81.191460942975681</v>
      </c>
      <c r="K140" s="18">
        <f t="shared" si="17"/>
        <v>33.749301222108073</v>
      </c>
      <c r="L140" s="2">
        <f t="shared" si="18"/>
        <v>96.126954590152152</v>
      </c>
      <c r="M140" s="2">
        <f t="shared" si="19"/>
        <v>172.27475422357895</v>
      </c>
      <c r="N140" s="2">
        <f t="shared" si="20"/>
        <v>748.32874916521962</v>
      </c>
    </row>
    <row r="141" spans="1:14" ht="15.6">
      <c r="A141" s="3" t="s">
        <v>132</v>
      </c>
      <c r="B141" s="2">
        <f t="shared" si="25"/>
        <v>15</v>
      </c>
      <c r="C141" s="8">
        <f t="shared" si="21"/>
        <v>15</v>
      </c>
      <c r="D141" s="9">
        <f t="shared" si="14"/>
        <v>56.3414401610938</v>
      </c>
      <c r="E141" s="2">
        <f t="shared" si="22"/>
        <v>165</v>
      </c>
      <c r="F141" s="10">
        <f t="shared" si="23"/>
        <v>0.1434485294105973</v>
      </c>
      <c r="G141" s="10">
        <f t="shared" si="24"/>
        <v>-0.53535720003138698</v>
      </c>
      <c r="H141" s="10">
        <f t="shared" si="26"/>
        <v>0.83235520529668738</v>
      </c>
      <c r="I141" s="18">
        <f t="shared" si="15"/>
        <v>122.36813908140446</v>
      </c>
      <c r="J141" s="18">
        <f t="shared" si="16"/>
        <v>81.752552727808748</v>
      </c>
      <c r="K141" s="18">
        <f t="shared" si="17"/>
        <v>33.6585598389062</v>
      </c>
      <c r="L141" s="2">
        <f t="shared" si="18"/>
        <v>96.364296005649678</v>
      </c>
      <c r="M141" s="2">
        <f t="shared" si="19"/>
        <v>161.37959558692202</v>
      </c>
      <c r="N141" s="2">
        <f t="shared" si="20"/>
        <v>749.11968476701861</v>
      </c>
    </row>
    <row r="142" spans="1:14" ht="15.6">
      <c r="A142" s="3" t="s">
        <v>133</v>
      </c>
      <c r="B142" s="2">
        <f t="shared" si="25"/>
        <v>14</v>
      </c>
      <c r="C142" s="8">
        <f t="shared" si="21"/>
        <v>14</v>
      </c>
      <c r="D142" s="9">
        <f t="shared" si="14"/>
        <v>56.42612380071813</v>
      </c>
      <c r="E142" s="2">
        <f t="shared" si="22"/>
        <v>166</v>
      </c>
      <c r="F142" s="10">
        <f t="shared" si="23"/>
        <v>0.13378564464297155</v>
      </c>
      <c r="G142" s="10">
        <f t="shared" si="24"/>
        <v>-0.53658491271483222</v>
      </c>
      <c r="H142" s="10">
        <f t="shared" si="26"/>
        <v>0.83317347097365047</v>
      </c>
      <c r="I142" s="18">
        <f t="shared" si="15"/>
        <v>122.45146026073232</v>
      </c>
      <c r="J142" s="18">
        <f t="shared" si="16"/>
        <v>82.311594528486438</v>
      </c>
      <c r="K142" s="18">
        <f t="shared" si="17"/>
        <v>33.573876199281877</v>
      </c>
      <c r="L142" s="2">
        <f t="shared" si="18"/>
        <v>96.585284288669783</v>
      </c>
      <c r="M142" s="2">
        <f t="shared" si="19"/>
        <v>150.50885022334299</v>
      </c>
      <c r="N142" s="2">
        <f t="shared" si="20"/>
        <v>749.85612387628544</v>
      </c>
    </row>
    <row r="143" spans="1:14" ht="15.6">
      <c r="A143" s="3" t="s">
        <v>134</v>
      </c>
      <c r="B143" s="2">
        <f t="shared" si="25"/>
        <v>13</v>
      </c>
      <c r="C143" s="8">
        <f t="shared" si="21"/>
        <v>13</v>
      </c>
      <c r="D143" s="9">
        <f t="shared" si="14"/>
        <v>56.504790242825123</v>
      </c>
      <c r="E143" s="2">
        <f t="shared" si="22"/>
        <v>167</v>
      </c>
      <c r="F143" s="10">
        <f t="shared" si="23"/>
        <v>0.12414312332979283</v>
      </c>
      <c r="G143" s="10">
        <f t="shared" si="24"/>
        <v>-0.53772294366128059</v>
      </c>
      <c r="H143" s="10">
        <f t="shared" si="26"/>
        <v>0.8339319641254741</v>
      </c>
      <c r="I143" s="18">
        <f t="shared" si="15"/>
        <v>122.52876387628116</v>
      </c>
      <c r="J143" s="18">
        <f t="shared" si="16"/>
        <v>82.868725061706925</v>
      </c>
      <c r="K143" s="18">
        <f t="shared" si="17"/>
        <v>33.495209757174869</v>
      </c>
      <c r="L143" s="2">
        <f t="shared" si="18"/>
        <v>96.790129859030486</v>
      </c>
      <c r="M143" s="2">
        <f t="shared" si="19"/>
        <v>139.66101374601689</v>
      </c>
      <c r="N143" s="2">
        <f t="shared" si="20"/>
        <v>750.53876771292676</v>
      </c>
    </row>
    <row r="144" spans="1:14" ht="15.6">
      <c r="A144" s="3" t="s">
        <v>135</v>
      </c>
      <c r="B144" s="2">
        <f t="shared" si="25"/>
        <v>12</v>
      </c>
      <c r="C144" s="8">
        <f t="shared" si="21"/>
        <v>12</v>
      </c>
      <c r="D144" s="9">
        <f t="shared" si="14"/>
        <v>56.577477292658614</v>
      </c>
      <c r="E144" s="2">
        <f t="shared" si="22"/>
        <v>168</v>
      </c>
      <c r="F144" s="10">
        <f t="shared" si="23"/>
        <v>0.11451960397804366</v>
      </c>
      <c r="G144" s="10">
        <f t="shared" si="24"/>
        <v>-0.53877237700065284</v>
      </c>
      <c r="H144" s="10">
        <f t="shared" si="26"/>
        <v>0.83463140732048813</v>
      </c>
      <c r="I144" s="18">
        <f t="shared" si="15"/>
        <v>122.60010827268177</v>
      </c>
      <c r="J144" s="18">
        <f t="shared" si="16"/>
        <v>83.424082673552491</v>
      </c>
      <c r="K144" s="18">
        <f t="shared" si="17"/>
        <v>33.422522707341379</v>
      </c>
      <c r="L144" s="2">
        <f t="shared" si="18"/>
        <v>96.979027860117469</v>
      </c>
      <c r="M144" s="2">
        <f t="shared" si="19"/>
        <v>128.83455447529929</v>
      </c>
      <c r="N144" s="2">
        <f t="shared" si="20"/>
        <v>751.16826658843945</v>
      </c>
    </row>
    <row r="145" spans="1:14" ht="15.6">
      <c r="A145" s="3" t="s">
        <v>136</v>
      </c>
      <c r="B145" s="2">
        <f t="shared" si="25"/>
        <v>11</v>
      </c>
      <c r="C145" s="8">
        <f t="shared" si="21"/>
        <v>11</v>
      </c>
      <c r="D145" s="9">
        <f t="shared" si="14"/>
        <v>56.644220000197919</v>
      </c>
      <c r="E145" s="2">
        <f t="shared" si="22"/>
        <v>169</v>
      </c>
      <c r="F145" s="10">
        <f t="shared" si="23"/>
        <v>0.10491370314784089</v>
      </c>
      <c r="G145" s="10">
        <f t="shared" si="24"/>
        <v>-0.53973421285954137</v>
      </c>
      <c r="H145" s="10">
        <f t="shared" si="26"/>
        <v>0.83527246713913539</v>
      </c>
      <c r="I145" s="18">
        <f t="shared" si="15"/>
        <v>122.66554739777861</v>
      </c>
      <c r="J145" s="18">
        <f t="shared" si="16"/>
        <v>83.977805346233779</v>
      </c>
      <c r="K145" s="18">
        <f t="shared" si="17"/>
        <v>33.355779999802074</v>
      </c>
      <c r="L145" s="2">
        <f t="shared" si="18"/>
        <v>97.152158314717425</v>
      </c>
      <c r="M145" s="2">
        <f t="shared" si="19"/>
        <v>118.02791604132102</v>
      </c>
      <c r="N145" s="2">
        <f t="shared" si="20"/>
        <v>751.74522042522199</v>
      </c>
    </row>
    <row r="146" spans="1:14" ht="15.6">
      <c r="A146" s="3" t="s">
        <v>137</v>
      </c>
      <c r="B146" s="2">
        <f t="shared" si="25"/>
        <v>10</v>
      </c>
      <c r="C146" s="8">
        <f t="shared" si="21"/>
        <v>10</v>
      </c>
      <c r="D146" s="9">
        <f t="shared" si="14"/>
        <v>56.705050647742695</v>
      </c>
      <c r="E146" s="2">
        <f t="shared" si="22"/>
        <v>170</v>
      </c>
      <c r="F146" s="10">
        <f t="shared" si="23"/>
        <v>9.5324017633900859E-2</v>
      </c>
      <c r="G146" s="10">
        <f t="shared" si="24"/>
        <v>-0.54060936818006011</v>
      </c>
      <c r="H146" s="10">
        <f t="shared" si="26"/>
        <v>0.83585575471972906</v>
      </c>
      <c r="I146" s="18">
        <f t="shared" si="15"/>
        <v>122.72513081756048</v>
      </c>
      <c r="J146" s="18">
        <f t="shared" si="16"/>
        <v>84.53003070949643</v>
      </c>
      <c r="K146" s="18">
        <f t="shared" si="17"/>
        <v>33.294949352257312</v>
      </c>
      <c r="L146" s="2">
        <f t="shared" si="18"/>
        <v>97.309686272410787</v>
      </c>
      <c r="M146" s="2">
        <f t="shared" si="19"/>
        <v>107.2395198381387</v>
      </c>
      <c r="N146" s="2">
        <f t="shared" si="20"/>
        <v>752.27017924775612</v>
      </c>
    </row>
    <row r="147" spans="1:14" ht="15.6">
      <c r="A147" s="3" t="s">
        <v>138</v>
      </c>
      <c r="B147" s="2">
        <f t="shared" si="25"/>
        <v>9</v>
      </c>
      <c r="C147" s="8">
        <f t="shared" si="21"/>
        <v>9</v>
      </c>
      <c r="D147" s="9">
        <f t="shared" si="14"/>
        <v>56.759998739301807</v>
      </c>
      <c r="E147" s="2">
        <f t="shared" si="22"/>
        <v>171</v>
      </c>
      <c r="F147" s="10">
        <f t="shared" si="23"/>
        <v>8.5749126526291949E-2</v>
      </c>
      <c r="G147" s="10">
        <f t="shared" si="24"/>
        <v>-0.54139867748743731</v>
      </c>
      <c r="H147" s="10">
        <f t="shared" si="26"/>
        <v>0.83638182627005464</v>
      </c>
      <c r="I147" s="18">
        <f t="shared" si="15"/>
        <v>122.77890373086028</v>
      </c>
      <c r="J147" s="18">
        <f t="shared" si="16"/>
        <v>85.08089605622304</v>
      </c>
      <c r="K147" s="18">
        <f t="shared" si="17"/>
        <v>33.240001260698186</v>
      </c>
      <c r="L147" s="2">
        <f t="shared" si="18"/>
        <v>97.451761947738731</v>
      </c>
      <c r="M147" s="2">
        <f t="shared" si="19"/>
        <v>96.467767342078474</v>
      </c>
      <c r="N147" s="2">
        <f t="shared" si="20"/>
        <v>752.74364364304927</v>
      </c>
    </row>
    <row r="148" spans="1:14" ht="15.6">
      <c r="A148" s="3" t="s">
        <v>139</v>
      </c>
      <c r="B148" s="2">
        <f t="shared" si="25"/>
        <v>8</v>
      </c>
      <c r="C148" s="8">
        <f t="shared" si="21"/>
        <v>8</v>
      </c>
      <c r="D148" s="9">
        <f t="shared" si="14"/>
        <v>56.809090991577165</v>
      </c>
      <c r="E148" s="2">
        <f t="shared" si="22"/>
        <v>172</v>
      </c>
      <c r="F148" s="10">
        <f t="shared" si="23"/>
        <v>7.6187593161478676E-2</v>
      </c>
      <c r="G148" s="10">
        <f t="shared" si="24"/>
        <v>-0.54210289360251041</v>
      </c>
      <c r="H148" s="10">
        <f t="shared" si="26"/>
        <v>0.83685118354223909</v>
      </c>
      <c r="I148" s="18">
        <f t="shared" si="15"/>
        <v>122.82690698357419</v>
      </c>
      <c r="J148" s="18">
        <f t="shared" si="16"/>
        <v>85.630538361790244</v>
      </c>
      <c r="K148" s="18">
        <f t="shared" si="17"/>
        <v>33.190909008422835</v>
      </c>
      <c r="L148" s="2">
        <f t="shared" si="18"/>
        <v>97.578520848451831</v>
      </c>
      <c r="M148" s="2">
        <f t="shared" si="19"/>
        <v>85.711042306663458</v>
      </c>
      <c r="N148" s="2">
        <f t="shared" si="20"/>
        <v>753.16606518801518</v>
      </c>
    </row>
    <row r="149" spans="1:14" ht="15.6">
      <c r="A149" s="3" t="s">
        <v>140</v>
      </c>
      <c r="B149" s="2">
        <f t="shared" si="25"/>
        <v>7</v>
      </c>
      <c r="C149" s="8">
        <f t="shared" si="21"/>
        <v>7</v>
      </c>
      <c r="D149" s="9">
        <f t="shared" si="14"/>
        <v>56.852351326355773</v>
      </c>
      <c r="E149" s="2">
        <f t="shared" si="22"/>
        <v>173</v>
      </c>
      <c r="F149" s="10">
        <f t="shared" si="23"/>
        <v>6.6637966974433249E-2</v>
      </c>
      <c r="G149" s="10">
        <f t="shared" si="24"/>
        <v>-0.54272268829571402</v>
      </c>
      <c r="H149" s="10">
        <f t="shared" si="26"/>
        <v>0.83726427426863703</v>
      </c>
      <c r="I149" s="18">
        <f t="shared" si="15"/>
        <v>122.869177082175</v>
      </c>
      <c r="J149" s="18">
        <f t="shared" si="16"/>
        <v>86.179094306764654</v>
      </c>
      <c r="K149" s="18">
        <f t="shared" si="17"/>
        <v>33.14764867364422</v>
      </c>
      <c r="L149" s="2">
        <f t="shared" si="18"/>
        <v>97.690083893228504</v>
      </c>
      <c r="M149" s="2">
        <f t="shared" si="19"/>
        <v>74.967712846237461</v>
      </c>
      <c r="N149" s="2">
        <f t="shared" si="20"/>
        <v>753.53784684177344</v>
      </c>
    </row>
    <row r="150" spans="1:14" ht="15.6">
      <c r="A150" s="3" t="s">
        <v>141</v>
      </c>
      <c r="B150" s="2">
        <f t="shared" si="25"/>
        <v>6</v>
      </c>
      <c r="C150" s="8">
        <f t="shared" si="21"/>
        <v>6</v>
      </c>
      <c r="D150" s="9">
        <f t="shared" si="14"/>
        <v>56.889800864141193</v>
      </c>
      <c r="E150" s="2">
        <f t="shared" si="22"/>
        <v>174</v>
      </c>
      <c r="F150" s="10">
        <f t="shared" si="23"/>
        <v>5.7098785262373226E-2</v>
      </c>
      <c r="G150" s="10">
        <f t="shared" si="24"/>
        <v>-0.54325865287961084</v>
      </c>
      <c r="H150" s="10">
        <f t="shared" si="26"/>
        <v>0.83762149255674656</v>
      </c>
      <c r="I150" s="18">
        <f t="shared" si="15"/>
        <v>122.90574620631946</v>
      </c>
      <c r="J150" s="18">
        <f t="shared" si="16"/>
        <v>86.726700302543676</v>
      </c>
      <c r="K150" s="18">
        <f t="shared" si="17"/>
        <v>33.110199135858814</v>
      </c>
      <c r="L150" s="2">
        <f t="shared" si="18"/>
        <v>97.786557518329928</v>
      </c>
      <c r="M150" s="2">
        <f t="shared" si="19"/>
        <v>64.23613342016985</v>
      </c>
      <c r="N150" s="2">
        <f t="shared" si="20"/>
        <v>753.85934330107193</v>
      </c>
    </row>
    <row r="151" spans="1:14" ht="15.6">
      <c r="A151" s="3" t="s">
        <v>142</v>
      </c>
      <c r="B151" s="2">
        <f t="shared" si="25"/>
        <v>5</v>
      </c>
      <c r="C151" s="8">
        <f t="shared" si="21"/>
        <v>5</v>
      </c>
      <c r="D151" s="9">
        <f t="shared" si="14"/>
        <v>56.921457918876428</v>
      </c>
      <c r="E151" s="2">
        <f t="shared" si="22"/>
        <v>175</v>
      </c>
      <c r="F151" s="10">
        <f t="shared" si="23"/>
        <v>4.7568574870478518E-2</v>
      </c>
      <c r="G151" s="10">
        <f t="shared" si="24"/>
        <v>-0.54371129873738544</v>
      </c>
      <c r="H151" s="10">
        <f t="shared" si="26"/>
        <v>0.83792317924144888</v>
      </c>
      <c r="I151" s="18">
        <f t="shared" si="15"/>
        <v>122.93664222037434</v>
      </c>
      <c r="J151" s="18">
        <f t="shared" si="16"/>
        <v>87.273492519565934</v>
      </c>
      <c r="K151" s="18">
        <f t="shared" si="17"/>
        <v>33.078542081123572</v>
      </c>
      <c r="L151" s="2">
        <f t="shared" si="18"/>
        <v>97.868033772729362</v>
      </c>
      <c r="M151" s="2">
        <f t="shared" si="19"/>
        <v>53.514646729288607</v>
      </c>
      <c r="N151" s="2">
        <f t="shared" si="20"/>
        <v>754.13086131730404</v>
      </c>
    </row>
    <row r="152" spans="1:14" ht="15.6">
      <c r="A152" s="3" t="s">
        <v>143</v>
      </c>
      <c r="B152" s="2">
        <f t="shared" si="25"/>
        <v>4</v>
      </c>
      <c r="C152" s="8">
        <f t="shared" si="21"/>
        <v>4</v>
      </c>
      <c r="D152" s="9">
        <f t="shared" ref="D152:D215" si="27">IF(C152&gt;90,(-1)*(180*_nn2+(-1)^_nn2*ASIN(-(-1)*SIN(_sigma*PI()/180)/(SQRT(_sinfi^2+(_cosfi*COS(C152*PI()/180))^2)))*180/PI()-ACOS((_sinfi/(SQRT(_sinfi^2+(_cosfi*COS(C152*PI()/180))^2))))*180/PI()),(-1)*(180*_nn1+(-1)^_nn1*ASIN(-(-1)*SIN(_sigma*PI()/180)/(SQRT(_sinfi^2+(_cosfi*COS(C152*PI()/180))^2)))*180/PI()+ACOS((_sinfi/(SQRT(_sinfi^2+(_cosfi*COS(C152*PI()/180))^2))))*180/PI()))</f>
        <v>56.947337993628565</v>
      </c>
      <c r="E152" s="2">
        <f t="shared" si="22"/>
        <v>176</v>
      </c>
      <c r="F152" s="10">
        <f t="shared" si="23"/>
        <v>3.8045853809765141E-2</v>
      </c>
      <c r="G152" s="10">
        <f t="shared" si="24"/>
        <v>-0.54408105778510152</v>
      </c>
      <c r="H152" s="10">
        <f t="shared" si="26"/>
        <v>0.8381696221931042</v>
      </c>
      <c r="I152" s="18">
        <f t="shared" ref="I152:I215" si="28">ACOS((_x1*F152+_y1*G152)/(((_x1^2+_y1^2)^0.5)*((F152^2+G152^2+H152^2)^0.5)))*180/PI()</f>
        <v>122.96188868370707</v>
      </c>
      <c r="J152" s="18">
        <f t="shared" ref="J152:J215" si="29">ACOS((_x2*F152+_y2*G152)/(((_x2^2+_y2^2)^0.5)*((F152^2+G152^2+H152^2)^0.5)))*180/PI()</f>
        <v>87.819606917734021</v>
      </c>
      <c r="K152" s="18">
        <f t="shared" ref="K152:K215" si="30">ACOS((H152)/((F152^2+G152^2+H152^2)^0.5))*180/PI()</f>
        <v>33.052662006371435</v>
      </c>
      <c r="L152" s="2">
        <f t="shared" ref="L152:L215" si="31">ABS(_s1*COS(I152*PI()/180))</f>
        <v>97.934590401318275</v>
      </c>
      <c r="M152" s="2">
        <f t="shared" ref="M152:M215" si="32">ABS(_s2*COS(J152*PI()/180))</f>
        <v>42.801585535986042</v>
      </c>
      <c r="N152" s="2">
        <f t="shared" ref="N152:N215" si="33">_sk*COS(K152*PI()/180)</f>
        <v>754.35265997379383</v>
      </c>
    </row>
    <row r="153" spans="1:14" ht="15.6">
      <c r="A153" s="3" t="s">
        <v>144</v>
      </c>
      <c r="B153" s="2">
        <f t="shared" si="25"/>
        <v>3</v>
      </c>
      <c r="C153" s="8">
        <f t="shared" ref="C153:C216" si="34">ABS(B153)</f>
        <v>3</v>
      </c>
      <c r="D153" s="9">
        <f t="shared" si="27"/>
        <v>56.967453777122898</v>
      </c>
      <c r="E153" s="2">
        <f t="shared" ref="E153:E216" si="35">IF(E152&gt;180+_av,_av/0,E152+1)</f>
        <v>177</v>
      </c>
      <c r="F153" s="10">
        <f t="shared" ref="F153:F216" si="36">SIN(E153*PI()/180)*COS(D153*PI()/180)</f>
        <v>2.8529132817122667E-2</v>
      </c>
      <c r="G153" s="10">
        <f t="shared" ref="G153:G216" si="37">COS(E153*PI()/180)*COS(D153*PI()/180)</f>
        <v>-0.54436828286587047</v>
      </c>
      <c r="H153" s="10">
        <f t="shared" si="26"/>
        <v>0.83836105658025806</v>
      </c>
      <c r="I153" s="18">
        <f t="shared" si="28"/>
        <v>122.98150485961116</v>
      </c>
      <c r="J153" s="18">
        <f t="shared" si="29"/>
        <v>88.365179278705853</v>
      </c>
      <c r="K153" s="18">
        <f t="shared" si="30"/>
        <v>33.032546222877102</v>
      </c>
      <c r="L153" s="2">
        <f t="shared" si="31"/>
        <v>97.986290915856671</v>
      </c>
      <c r="M153" s="2">
        <f t="shared" si="32"/>
        <v>32.095274419262992</v>
      </c>
      <c r="N153" s="2">
        <f t="shared" si="33"/>
        <v>754.52495092223228</v>
      </c>
    </row>
    <row r="154" spans="1:14" ht="15.6">
      <c r="A154" s="3" t="s">
        <v>145</v>
      </c>
      <c r="B154" s="2">
        <f t="shared" ref="B154:B217" si="38">IF(B153&lt;_as,_as/0,B153-1)</f>
        <v>2</v>
      </c>
      <c r="C154" s="8">
        <f t="shared" si="34"/>
        <v>2</v>
      </c>
      <c r="D154" s="9">
        <f t="shared" si="27"/>
        <v>56.981815141033991</v>
      </c>
      <c r="E154" s="2">
        <f t="shared" si="35"/>
        <v>178</v>
      </c>
      <c r="F154" s="10">
        <f t="shared" si="36"/>
        <v>1.9016916867377671E-2</v>
      </c>
      <c r="G154" s="10">
        <f t="shared" si="37"/>
        <v>-0.54457324807438123</v>
      </c>
      <c r="H154" s="10">
        <f t="shared" si="26"/>
        <v>0.8384976650859427</v>
      </c>
      <c r="I154" s="18">
        <f t="shared" si="28"/>
        <v>122.99550572275575</v>
      </c>
      <c r="J154" s="18">
        <f t="shared" si="29"/>
        <v>88.910345239724663</v>
      </c>
      <c r="K154" s="18">
        <f t="shared" si="30"/>
        <v>33.018184858966002</v>
      </c>
      <c r="L154" s="2">
        <f t="shared" si="31"/>
        <v>98.023184653388583</v>
      </c>
      <c r="M154" s="2">
        <f t="shared" si="32"/>
        <v>21.394031475799927</v>
      </c>
      <c r="N154" s="2">
        <f t="shared" si="33"/>
        <v>754.64789857734843</v>
      </c>
    </row>
    <row r="155" spans="1:14" ht="15.6">
      <c r="A155" s="3" t="s">
        <v>146</v>
      </c>
      <c r="B155" s="2">
        <f t="shared" si="38"/>
        <v>1</v>
      </c>
      <c r="C155" s="8">
        <f t="shared" si="34"/>
        <v>1</v>
      </c>
      <c r="D155" s="9">
        <f t="shared" si="27"/>
        <v>56.990429137956966</v>
      </c>
      <c r="E155" s="2">
        <f t="shared" si="35"/>
        <v>179</v>
      </c>
      <c r="F155" s="10">
        <f t="shared" si="36"/>
        <v>9.5077066471294675E-3</v>
      </c>
      <c r="G155" s="10">
        <f t="shared" si="37"/>
        <v>-0.54469614901056584</v>
      </c>
      <c r="H155" s="10">
        <f t="shared" si="26"/>
        <v>0.83857957807674499</v>
      </c>
      <c r="I155" s="18">
        <f t="shared" si="28"/>
        <v>123.00390196507085</v>
      </c>
      <c r="J155" s="18">
        <f t="shared" si="29"/>
        <v>89.455240328667486</v>
      </c>
      <c r="K155" s="18">
        <f t="shared" si="30"/>
        <v>33.009570862043027</v>
      </c>
      <c r="L155" s="2">
        <f t="shared" si="31"/>
        <v>98.045306821901832</v>
      </c>
      <c r="M155" s="2">
        <f t="shared" si="32"/>
        <v>10.696169978020389</v>
      </c>
      <c r="N155" s="2">
        <f t="shared" si="33"/>
        <v>754.72162026907063</v>
      </c>
    </row>
    <row r="156" spans="1:14" ht="15.6">
      <c r="A156" s="3" t="s">
        <v>147</v>
      </c>
      <c r="B156" s="2">
        <f t="shared" si="38"/>
        <v>0</v>
      </c>
      <c r="C156" s="8">
        <f t="shared" si="34"/>
        <v>0</v>
      </c>
      <c r="D156" s="9">
        <f t="shared" si="27"/>
        <v>56.993300000000033</v>
      </c>
      <c r="E156" s="2">
        <f t="shared" si="35"/>
        <v>180</v>
      </c>
      <c r="F156" s="10">
        <f t="shared" si="36"/>
        <v>6.6738382002462724E-17</v>
      </c>
      <c r="G156" s="10">
        <f t="shared" si="37"/>
        <v>-0.54473710296145728</v>
      </c>
      <c r="H156" s="10">
        <f t="shared" si="26"/>
        <v>0.83860687372401066</v>
      </c>
      <c r="I156" s="18">
        <f t="shared" si="28"/>
        <v>123.00669999999997</v>
      </c>
      <c r="J156" s="18">
        <f t="shared" si="29"/>
        <v>90</v>
      </c>
      <c r="K156" s="18">
        <f t="shared" si="30"/>
        <v>33.00669999999996</v>
      </c>
      <c r="L156" s="2">
        <f t="shared" si="31"/>
        <v>98.052678533062291</v>
      </c>
      <c r="M156" s="2">
        <f t="shared" si="32"/>
        <v>6.8914600588609876E-14</v>
      </c>
      <c r="N156" s="2">
        <f t="shared" si="33"/>
        <v>754.74618635160959</v>
      </c>
    </row>
    <row r="157" spans="1:14" ht="15.6">
      <c r="A157" s="3" t="s">
        <v>148</v>
      </c>
      <c r="B157" s="2">
        <f t="shared" si="38"/>
        <v>-1</v>
      </c>
      <c r="C157" s="8">
        <f t="shared" si="34"/>
        <v>1</v>
      </c>
      <c r="D157" s="9">
        <f t="shared" si="27"/>
        <v>56.990429137956966</v>
      </c>
      <c r="E157" s="2">
        <f t="shared" si="35"/>
        <v>181</v>
      </c>
      <c r="F157" s="10">
        <f t="shared" si="36"/>
        <v>-9.5077066471293322E-3</v>
      </c>
      <c r="G157" s="10">
        <f t="shared" si="37"/>
        <v>-0.54469614901056584</v>
      </c>
      <c r="H157" s="10">
        <f t="shared" si="26"/>
        <v>0.83857957807674499</v>
      </c>
      <c r="I157" s="18">
        <f t="shared" si="28"/>
        <v>123.00390196507085</v>
      </c>
      <c r="J157" s="18">
        <f t="shared" si="29"/>
        <v>90.544759671332514</v>
      </c>
      <c r="K157" s="18">
        <f t="shared" si="30"/>
        <v>33.009570862043027</v>
      </c>
      <c r="L157" s="2">
        <f t="shared" si="31"/>
        <v>98.045306821901832</v>
      </c>
      <c r="M157" s="2">
        <f t="shared" si="32"/>
        <v>10.696169978020501</v>
      </c>
      <c r="N157" s="2">
        <f t="shared" si="33"/>
        <v>754.72162026907063</v>
      </c>
    </row>
    <row r="158" spans="1:14" ht="15.6">
      <c r="A158" s="3" t="s">
        <v>149</v>
      </c>
      <c r="B158" s="2">
        <f t="shared" si="38"/>
        <v>-2</v>
      </c>
      <c r="C158" s="8">
        <f t="shared" si="34"/>
        <v>2</v>
      </c>
      <c r="D158" s="9">
        <f t="shared" si="27"/>
        <v>56.981815141033991</v>
      </c>
      <c r="E158" s="2">
        <f t="shared" si="35"/>
        <v>182</v>
      </c>
      <c r="F158" s="10">
        <f t="shared" si="36"/>
        <v>-1.9016916867377779E-2</v>
      </c>
      <c r="G158" s="10">
        <f t="shared" si="37"/>
        <v>-0.54457324807438123</v>
      </c>
      <c r="H158" s="10">
        <f t="shared" si="26"/>
        <v>0.8384976650859427</v>
      </c>
      <c r="I158" s="18">
        <f t="shared" si="28"/>
        <v>122.99550572275575</v>
      </c>
      <c r="J158" s="18">
        <f t="shared" si="29"/>
        <v>91.089654760275351</v>
      </c>
      <c r="K158" s="18">
        <f t="shared" si="30"/>
        <v>33.018184858966002</v>
      </c>
      <c r="L158" s="2">
        <f t="shared" si="31"/>
        <v>98.023184653388583</v>
      </c>
      <c r="M158" s="2">
        <f t="shared" si="32"/>
        <v>21.394031475800038</v>
      </c>
      <c r="N158" s="2">
        <f t="shared" si="33"/>
        <v>754.64789857734843</v>
      </c>
    </row>
    <row r="159" spans="1:14" ht="15.6">
      <c r="A159" s="3" t="s">
        <v>150</v>
      </c>
      <c r="B159" s="2">
        <f t="shared" si="38"/>
        <v>-3</v>
      </c>
      <c r="C159" s="8">
        <f t="shared" si="34"/>
        <v>3</v>
      </c>
      <c r="D159" s="9">
        <f t="shared" si="27"/>
        <v>56.967453777122898</v>
      </c>
      <c r="E159" s="2">
        <f t="shared" si="35"/>
        <v>183</v>
      </c>
      <c r="F159" s="10">
        <f t="shared" si="36"/>
        <v>-2.8529132817122532E-2</v>
      </c>
      <c r="G159" s="10">
        <f t="shared" si="37"/>
        <v>-0.54436828286587047</v>
      </c>
      <c r="H159" s="10">
        <f t="shared" si="26"/>
        <v>0.83836105658025806</v>
      </c>
      <c r="I159" s="18">
        <f t="shared" si="28"/>
        <v>122.98150485961116</v>
      </c>
      <c r="J159" s="18">
        <f t="shared" si="29"/>
        <v>91.634820721294162</v>
      </c>
      <c r="K159" s="18">
        <f t="shared" si="30"/>
        <v>33.032546222877102</v>
      </c>
      <c r="L159" s="2">
        <f t="shared" si="31"/>
        <v>97.986290915856671</v>
      </c>
      <c r="M159" s="2">
        <f t="shared" si="32"/>
        <v>32.095274419262857</v>
      </c>
      <c r="N159" s="2">
        <f t="shared" si="33"/>
        <v>754.52495092223228</v>
      </c>
    </row>
    <row r="160" spans="1:14" ht="15.6">
      <c r="A160" s="3" t="s">
        <v>151</v>
      </c>
      <c r="B160" s="2">
        <f t="shared" si="38"/>
        <v>-4</v>
      </c>
      <c r="C160" s="8">
        <f t="shared" si="34"/>
        <v>4</v>
      </c>
      <c r="D160" s="9">
        <f t="shared" si="27"/>
        <v>56.947337993628565</v>
      </c>
      <c r="E160" s="2">
        <f t="shared" si="35"/>
        <v>184</v>
      </c>
      <c r="F160" s="10">
        <f t="shared" si="36"/>
        <v>-3.804585380976476E-2</v>
      </c>
      <c r="G160" s="10">
        <f t="shared" si="37"/>
        <v>-0.54408105778510152</v>
      </c>
      <c r="H160" s="10">
        <f t="shared" si="26"/>
        <v>0.8381696221931042</v>
      </c>
      <c r="I160" s="18">
        <f t="shared" si="28"/>
        <v>122.96188868370707</v>
      </c>
      <c r="J160" s="18">
        <f t="shared" si="29"/>
        <v>92.180393082265965</v>
      </c>
      <c r="K160" s="18">
        <f t="shared" si="30"/>
        <v>33.052662006371435</v>
      </c>
      <c r="L160" s="2">
        <f t="shared" si="31"/>
        <v>97.934590401318275</v>
      </c>
      <c r="M160" s="2">
        <f t="shared" si="32"/>
        <v>42.801585535985652</v>
      </c>
      <c r="N160" s="2">
        <f t="shared" si="33"/>
        <v>754.35265997379383</v>
      </c>
    </row>
    <row r="161" spans="1:14" ht="15.6">
      <c r="A161" s="3" t="s">
        <v>152</v>
      </c>
      <c r="B161" s="2">
        <f t="shared" si="38"/>
        <v>-5</v>
      </c>
      <c r="C161" s="8">
        <f t="shared" si="34"/>
        <v>5</v>
      </c>
      <c r="D161" s="9">
        <f t="shared" si="27"/>
        <v>56.921457918876428</v>
      </c>
      <c r="E161" s="2">
        <f t="shared" si="35"/>
        <v>185</v>
      </c>
      <c r="F161" s="10">
        <f t="shared" si="36"/>
        <v>-4.7568574870478136E-2</v>
      </c>
      <c r="G161" s="10">
        <f t="shared" si="37"/>
        <v>-0.54371129873738544</v>
      </c>
      <c r="H161" s="10">
        <f t="shared" si="26"/>
        <v>0.83792317924144888</v>
      </c>
      <c r="I161" s="18">
        <f t="shared" si="28"/>
        <v>122.93664222037434</v>
      </c>
      <c r="J161" s="18">
        <f t="shared" si="29"/>
        <v>92.726507480434051</v>
      </c>
      <c r="K161" s="18">
        <f t="shared" si="30"/>
        <v>33.078542081123572</v>
      </c>
      <c r="L161" s="2">
        <f t="shared" si="31"/>
        <v>97.868033772729362</v>
      </c>
      <c r="M161" s="2">
        <f t="shared" si="32"/>
        <v>53.514646729288216</v>
      </c>
      <c r="N161" s="2">
        <f t="shared" si="33"/>
        <v>754.13086131730404</v>
      </c>
    </row>
    <row r="162" spans="1:14" ht="15.6">
      <c r="A162" s="3" t="s">
        <v>153</v>
      </c>
      <c r="B162" s="2">
        <f t="shared" si="38"/>
        <v>-6</v>
      </c>
      <c r="C162" s="8">
        <f t="shared" si="34"/>
        <v>6</v>
      </c>
      <c r="D162" s="9">
        <f t="shared" si="27"/>
        <v>56.889800864141193</v>
      </c>
      <c r="E162" s="2">
        <f t="shared" si="35"/>
        <v>186</v>
      </c>
      <c r="F162" s="10">
        <f t="shared" si="36"/>
        <v>-5.7098785262372852E-2</v>
      </c>
      <c r="G162" s="10">
        <f t="shared" si="37"/>
        <v>-0.54325865287961084</v>
      </c>
      <c r="H162" s="10">
        <f t="shared" si="26"/>
        <v>0.83762149255674656</v>
      </c>
      <c r="I162" s="18">
        <f t="shared" si="28"/>
        <v>122.90574620631946</v>
      </c>
      <c r="J162" s="18">
        <f t="shared" si="29"/>
        <v>93.273299697456309</v>
      </c>
      <c r="K162" s="18">
        <f t="shared" si="30"/>
        <v>33.110199135858814</v>
      </c>
      <c r="L162" s="2">
        <f t="shared" si="31"/>
        <v>97.786557518329928</v>
      </c>
      <c r="M162" s="2">
        <f t="shared" si="32"/>
        <v>64.236133420169466</v>
      </c>
      <c r="N162" s="2">
        <f t="shared" si="33"/>
        <v>753.85934330107193</v>
      </c>
    </row>
    <row r="163" spans="1:14" ht="15.6">
      <c r="A163" s="3" t="s">
        <v>154</v>
      </c>
      <c r="B163" s="2">
        <f t="shared" si="38"/>
        <v>-7</v>
      </c>
      <c r="C163" s="8">
        <f t="shared" si="34"/>
        <v>7</v>
      </c>
      <c r="D163" s="9">
        <f t="shared" si="27"/>
        <v>56.852351326355773</v>
      </c>
      <c r="E163" s="2">
        <f t="shared" si="35"/>
        <v>187</v>
      </c>
      <c r="F163" s="10">
        <f t="shared" si="36"/>
        <v>-6.6637966974433346E-2</v>
      </c>
      <c r="G163" s="10">
        <f t="shared" si="37"/>
        <v>-0.54272268829571402</v>
      </c>
      <c r="H163" s="10">
        <f t="shared" si="26"/>
        <v>0.83726427426863703</v>
      </c>
      <c r="I163" s="18">
        <f t="shared" si="28"/>
        <v>122.869177082175</v>
      </c>
      <c r="J163" s="18">
        <f t="shared" si="29"/>
        <v>93.820905693235346</v>
      </c>
      <c r="K163" s="18">
        <f t="shared" si="30"/>
        <v>33.14764867364422</v>
      </c>
      <c r="L163" s="2">
        <f t="shared" si="31"/>
        <v>97.690083893228504</v>
      </c>
      <c r="M163" s="2">
        <f t="shared" si="32"/>
        <v>74.967712846237575</v>
      </c>
      <c r="N163" s="2">
        <f t="shared" si="33"/>
        <v>753.53784684177344</v>
      </c>
    </row>
    <row r="164" spans="1:14" ht="15.6">
      <c r="A164" s="3" t="s">
        <v>155</v>
      </c>
      <c r="B164" s="2">
        <f t="shared" si="38"/>
        <v>-8</v>
      </c>
      <c r="C164" s="8">
        <f t="shared" si="34"/>
        <v>8</v>
      </c>
      <c r="D164" s="9">
        <f t="shared" si="27"/>
        <v>56.809090991577165</v>
      </c>
      <c r="E164" s="2">
        <f t="shared" si="35"/>
        <v>188</v>
      </c>
      <c r="F164" s="10">
        <f t="shared" si="36"/>
        <v>-7.6187593161478565E-2</v>
      </c>
      <c r="G164" s="10">
        <f t="shared" si="37"/>
        <v>-0.54210289360251041</v>
      </c>
      <c r="H164" s="10">
        <f t="shared" si="26"/>
        <v>0.83685118354223909</v>
      </c>
      <c r="I164" s="18">
        <f t="shared" si="28"/>
        <v>122.82690698357419</v>
      </c>
      <c r="J164" s="18">
        <f t="shared" si="29"/>
        <v>94.369461638209771</v>
      </c>
      <c r="K164" s="18">
        <f t="shared" si="30"/>
        <v>33.190909008422835</v>
      </c>
      <c r="L164" s="2">
        <f t="shared" si="31"/>
        <v>97.578520848451831</v>
      </c>
      <c r="M164" s="2">
        <f t="shared" si="32"/>
        <v>85.711042306663572</v>
      </c>
      <c r="N164" s="2">
        <f t="shared" si="33"/>
        <v>753.16606518801518</v>
      </c>
    </row>
    <row r="165" spans="1:14" ht="15.6">
      <c r="A165" s="3" t="s">
        <v>156</v>
      </c>
      <c r="B165" s="2">
        <f t="shared" si="38"/>
        <v>-9</v>
      </c>
      <c r="C165" s="8">
        <f t="shared" si="34"/>
        <v>9</v>
      </c>
      <c r="D165" s="9">
        <f t="shared" si="27"/>
        <v>56.759998739301807</v>
      </c>
      <c r="E165" s="2">
        <f t="shared" si="35"/>
        <v>189</v>
      </c>
      <c r="F165" s="10">
        <f t="shared" si="36"/>
        <v>-8.5749126526291811E-2</v>
      </c>
      <c r="G165" s="10">
        <f t="shared" si="37"/>
        <v>-0.54139867748743731</v>
      </c>
      <c r="H165" s="10">
        <f t="shared" si="26"/>
        <v>0.83638182627005464</v>
      </c>
      <c r="I165" s="18">
        <f t="shared" si="28"/>
        <v>122.77890373086028</v>
      </c>
      <c r="J165" s="18">
        <f t="shared" si="29"/>
        <v>94.91910394377696</v>
      </c>
      <c r="K165" s="18">
        <f t="shared" si="30"/>
        <v>33.240001260698186</v>
      </c>
      <c r="L165" s="2">
        <f t="shared" si="31"/>
        <v>97.451761947738731</v>
      </c>
      <c r="M165" s="2">
        <f t="shared" si="32"/>
        <v>96.467767342078332</v>
      </c>
      <c r="N165" s="2">
        <f t="shared" si="33"/>
        <v>752.74364364304927</v>
      </c>
    </row>
    <row r="166" spans="1:14" ht="15.6">
      <c r="A166" s="3" t="s">
        <v>157</v>
      </c>
      <c r="B166" s="2">
        <f t="shared" si="38"/>
        <v>-10</v>
      </c>
      <c r="C166" s="8">
        <f t="shared" si="34"/>
        <v>10</v>
      </c>
      <c r="D166" s="9">
        <f t="shared" si="27"/>
        <v>56.705050647742695</v>
      </c>
      <c r="E166" s="2">
        <f t="shared" si="35"/>
        <v>190</v>
      </c>
      <c r="F166" s="10">
        <f t="shared" si="36"/>
        <v>-9.532401763390097E-2</v>
      </c>
      <c r="G166" s="10">
        <f t="shared" si="37"/>
        <v>-0.54060936818006011</v>
      </c>
      <c r="H166" s="10">
        <f t="shared" si="26"/>
        <v>0.83585575471972906</v>
      </c>
      <c r="I166" s="18">
        <f t="shared" si="28"/>
        <v>122.72513081756048</v>
      </c>
      <c r="J166" s="18">
        <f t="shared" si="29"/>
        <v>95.46996929050357</v>
      </c>
      <c r="K166" s="18">
        <f t="shared" si="30"/>
        <v>33.294949352257312</v>
      </c>
      <c r="L166" s="2">
        <f t="shared" si="31"/>
        <v>97.309686272410787</v>
      </c>
      <c r="M166" s="2">
        <f t="shared" si="32"/>
        <v>107.23951983813856</v>
      </c>
      <c r="N166" s="2">
        <f t="shared" si="33"/>
        <v>752.27017924775612</v>
      </c>
    </row>
    <row r="167" spans="1:14" ht="15.6">
      <c r="A167" s="3" t="s">
        <v>158</v>
      </c>
      <c r="B167" s="2">
        <f t="shared" si="38"/>
        <v>-11</v>
      </c>
      <c r="C167" s="8">
        <f t="shared" si="34"/>
        <v>11</v>
      </c>
      <c r="D167" s="9">
        <f t="shared" si="27"/>
        <v>56.644220000197919</v>
      </c>
      <c r="E167" s="2">
        <f t="shared" si="35"/>
        <v>191</v>
      </c>
      <c r="F167" s="10">
        <f t="shared" si="36"/>
        <v>-0.10491370314784075</v>
      </c>
      <c r="G167" s="10">
        <f t="shared" si="37"/>
        <v>-0.53973421285954137</v>
      </c>
      <c r="H167" s="10">
        <f t="shared" ref="H167:H230" si="39">SIN(D167*PI()/180)</f>
        <v>0.83527246713913539</v>
      </c>
      <c r="I167" s="18">
        <f t="shared" si="28"/>
        <v>122.66554739777861</v>
      </c>
      <c r="J167" s="18">
        <f t="shared" si="29"/>
        <v>96.022194653766221</v>
      </c>
      <c r="K167" s="18">
        <f t="shared" si="30"/>
        <v>33.355779999802074</v>
      </c>
      <c r="L167" s="2">
        <f t="shared" si="31"/>
        <v>97.152158314717425</v>
      </c>
      <c r="M167" s="2">
        <f t="shared" si="32"/>
        <v>118.02791604132112</v>
      </c>
      <c r="N167" s="2">
        <f t="shared" si="33"/>
        <v>751.74522042522199</v>
      </c>
    </row>
    <row r="168" spans="1:14" ht="15.6">
      <c r="A168" s="3" t="s">
        <v>159</v>
      </c>
      <c r="B168" s="2">
        <f t="shared" si="38"/>
        <v>-12</v>
      </c>
      <c r="C168" s="8">
        <f t="shared" si="34"/>
        <v>12</v>
      </c>
      <c r="D168" s="9">
        <f t="shared" si="27"/>
        <v>56.577477292658614</v>
      </c>
      <c r="E168" s="2">
        <f t="shared" si="35"/>
        <v>192</v>
      </c>
      <c r="F168" s="10">
        <f t="shared" si="36"/>
        <v>-0.11451960397804352</v>
      </c>
      <c r="G168" s="10">
        <f t="shared" si="37"/>
        <v>-0.53877237700065284</v>
      </c>
      <c r="H168" s="10">
        <f t="shared" si="39"/>
        <v>0.83463140732048813</v>
      </c>
      <c r="I168" s="18">
        <f t="shared" si="28"/>
        <v>122.60010827268177</v>
      </c>
      <c r="J168" s="18">
        <f t="shared" si="29"/>
        <v>96.575917326447495</v>
      </c>
      <c r="K168" s="18">
        <f t="shared" si="30"/>
        <v>33.422522707341379</v>
      </c>
      <c r="L168" s="2">
        <f t="shared" si="31"/>
        <v>96.979027860117469</v>
      </c>
      <c r="M168" s="2">
        <f t="shared" si="32"/>
        <v>128.83455447529889</v>
      </c>
      <c r="N168" s="2">
        <f t="shared" si="33"/>
        <v>751.16826658843945</v>
      </c>
    </row>
    <row r="169" spans="1:14" ht="15.6">
      <c r="A169" s="3" t="s">
        <v>160</v>
      </c>
      <c r="B169" s="2">
        <f t="shared" si="38"/>
        <v>-13</v>
      </c>
      <c r="C169" s="8">
        <f t="shared" si="34"/>
        <v>13</v>
      </c>
      <c r="D169" s="9">
        <f t="shared" si="27"/>
        <v>56.504790242825123</v>
      </c>
      <c r="E169" s="2">
        <f t="shared" si="35"/>
        <v>193</v>
      </c>
      <c r="F169" s="10">
        <f t="shared" si="36"/>
        <v>-0.12414312332979292</v>
      </c>
      <c r="G169" s="10">
        <f t="shared" si="37"/>
        <v>-0.53772294366128059</v>
      </c>
      <c r="H169" s="10">
        <f t="shared" si="39"/>
        <v>0.8339319641254741</v>
      </c>
      <c r="I169" s="18">
        <f t="shared" si="28"/>
        <v>122.52876387628116</v>
      </c>
      <c r="J169" s="18">
        <f t="shared" si="29"/>
        <v>97.131274938293075</v>
      </c>
      <c r="K169" s="18">
        <f t="shared" si="30"/>
        <v>33.495209757174869</v>
      </c>
      <c r="L169" s="2">
        <f t="shared" si="31"/>
        <v>96.790129859030486</v>
      </c>
      <c r="M169" s="2">
        <f t="shared" si="32"/>
        <v>139.66101374601701</v>
      </c>
      <c r="N169" s="2">
        <f t="shared" si="33"/>
        <v>750.53876771292676</v>
      </c>
    </row>
    <row r="170" spans="1:14" ht="15.6">
      <c r="A170" s="3" t="s">
        <v>161</v>
      </c>
      <c r="B170" s="2">
        <f t="shared" si="38"/>
        <v>-14</v>
      </c>
      <c r="C170" s="8">
        <f t="shared" si="34"/>
        <v>14</v>
      </c>
      <c r="D170" s="9">
        <f t="shared" si="27"/>
        <v>56.42612380071813</v>
      </c>
      <c r="E170" s="2">
        <f t="shared" si="35"/>
        <v>194</v>
      </c>
      <c r="F170" s="10">
        <f t="shared" si="36"/>
        <v>-0.13378564464297144</v>
      </c>
      <c r="G170" s="10">
        <f t="shared" si="37"/>
        <v>-0.53658491271483222</v>
      </c>
      <c r="H170" s="10">
        <f t="shared" si="39"/>
        <v>0.83317347097365047</v>
      </c>
      <c r="I170" s="18">
        <f t="shared" si="28"/>
        <v>122.45146026073232</v>
      </c>
      <c r="J170" s="18">
        <f t="shared" si="29"/>
        <v>97.688405471513562</v>
      </c>
      <c r="K170" s="18">
        <f t="shared" si="30"/>
        <v>33.573876199281877</v>
      </c>
      <c r="L170" s="2">
        <f t="shared" si="31"/>
        <v>96.585284288669783</v>
      </c>
      <c r="M170" s="2">
        <f t="shared" si="32"/>
        <v>150.50885022334285</v>
      </c>
      <c r="N170" s="2">
        <f t="shared" si="33"/>
        <v>749.85612387628544</v>
      </c>
    </row>
    <row r="171" spans="1:14" ht="15.6">
      <c r="A171" s="3" t="s">
        <v>162</v>
      </c>
      <c r="B171" s="2">
        <f t="shared" si="38"/>
        <v>-15</v>
      </c>
      <c r="C171" s="8">
        <f t="shared" si="34"/>
        <v>15</v>
      </c>
      <c r="D171" s="9">
        <f t="shared" si="27"/>
        <v>56.3414401610938</v>
      </c>
      <c r="E171" s="2">
        <f t="shared" si="35"/>
        <v>195</v>
      </c>
      <c r="F171" s="10">
        <f t="shared" si="36"/>
        <v>-0.14344852941059694</v>
      </c>
      <c r="G171" s="10">
        <f t="shared" si="37"/>
        <v>-0.53535720003138709</v>
      </c>
      <c r="H171" s="10">
        <f t="shared" si="39"/>
        <v>0.83235520529668738</v>
      </c>
      <c r="I171" s="18">
        <f t="shared" si="28"/>
        <v>122.36813908140446</v>
      </c>
      <c r="J171" s="18">
        <f t="shared" si="29"/>
        <v>98.247447272191238</v>
      </c>
      <c r="K171" s="18">
        <f t="shared" si="30"/>
        <v>33.6585598389062</v>
      </c>
      <c r="L171" s="2">
        <f t="shared" si="31"/>
        <v>96.364296005649678</v>
      </c>
      <c r="M171" s="2">
        <f t="shared" si="32"/>
        <v>161.37959558692165</v>
      </c>
      <c r="N171" s="2">
        <f t="shared" si="33"/>
        <v>749.11968476701861</v>
      </c>
    </row>
    <row r="172" spans="1:14" ht="15.6">
      <c r="A172" s="3" t="s">
        <v>163</v>
      </c>
      <c r="B172" s="2">
        <f t="shared" si="38"/>
        <v>-16</v>
      </c>
      <c r="C172" s="8">
        <f t="shared" si="34"/>
        <v>16</v>
      </c>
      <c r="D172" s="9">
        <f t="shared" si="27"/>
        <v>56.250698777891927</v>
      </c>
      <c r="E172" s="2">
        <f t="shared" si="35"/>
        <v>196</v>
      </c>
      <c r="F172" s="10">
        <f t="shared" si="36"/>
        <v>-0.15313311486540318</v>
      </c>
      <c r="G172" s="10">
        <f t="shared" si="37"/>
        <v>-0.53403863661195639</v>
      </c>
      <c r="H172" s="10">
        <f t="shared" si="39"/>
        <v>0.83147638796135515</v>
      </c>
      <c r="I172" s="18">
        <f t="shared" si="28"/>
        <v>122.27873758199789</v>
      </c>
      <c r="J172" s="18">
        <f t="shared" si="29"/>
        <v>98.808539057024319</v>
      </c>
      <c r="K172" s="18">
        <f t="shared" si="30"/>
        <v>33.749301222108073</v>
      </c>
      <c r="L172" s="2">
        <f t="shared" si="31"/>
        <v>96.126954590152152</v>
      </c>
      <c r="M172" s="2">
        <f t="shared" si="32"/>
        <v>172.27475422357881</v>
      </c>
      <c r="N172" s="2">
        <f t="shared" si="33"/>
        <v>748.32874916521962</v>
      </c>
    </row>
    <row r="173" spans="1:14" ht="15.6">
      <c r="A173" s="3" t="s">
        <v>164</v>
      </c>
      <c r="B173" s="2">
        <f t="shared" si="38"/>
        <v>-17</v>
      </c>
      <c r="C173" s="8">
        <f t="shared" si="34"/>
        <v>17</v>
      </c>
      <c r="D173" s="9">
        <f t="shared" si="27"/>
        <v>56.153856380968449</v>
      </c>
      <c r="E173" s="2">
        <f t="shared" si="35"/>
        <v>197</v>
      </c>
      <c r="F173" s="10">
        <f t="shared" si="36"/>
        <v>-0.16284071152297791</v>
      </c>
      <c r="G173" s="10">
        <f t="shared" si="37"/>
        <v>-0.5326279676807536</v>
      </c>
      <c r="H173" s="10">
        <f t="shared" si="39"/>
        <v>0.83053618266452445</v>
      </c>
      <c r="I173" s="18">
        <f t="shared" si="28"/>
        <v>122.18318858001567</v>
      </c>
      <c r="J173" s="18">
        <f t="shared" si="29"/>
        <v>99.371819914912251</v>
      </c>
      <c r="K173" s="18">
        <f t="shared" si="30"/>
        <v>33.846143619031565</v>
      </c>
      <c r="L173" s="2">
        <f t="shared" si="31"/>
        <v>95.873034182535633</v>
      </c>
      <c r="M173" s="2">
        <f t="shared" si="32"/>
        <v>183.19580046335017</v>
      </c>
      <c r="N173" s="2">
        <f t="shared" si="33"/>
        <v>747.48256439807199</v>
      </c>
    </row>
    <row r="174" spans="1:14" ht="15.6">
      <c r="A174" s="3" t="s">
        <v>165</v>
      </c>
      <c r="B174" s="2">
        <f t="shared" si="38"/>
        <v>-18</v>
      </c>
      <c r="C174" s="8">
        <f t="shared" si="34"/>
        <v>18</v>
      </c>
      <c r="D174" s="9">
        <f t="shared" si="27"/>
        <v>56.050866995386485</v>
      </c>
      <c r="E174" s="2">
        <f t="shared" si="35"/>
        <v>198</v>
      </c>
      <c r="F174" s="10">
        <f t="shared" si="36"/>
        <v>-0.17257260056972448</v>
      </c>
      <c r="G174" s="10">
        <f t="shared" si="37"/>
        <v>-0.53112385174096122</v>
      </c>
      <c r="H174" s="10">
        <f t="shared" si="39"/>
        <v>0.82953369530384224</v>
      </c>
      <c r="I174" s="18">
        <f t="shared" si="28"/>
        <v>122.0814204529251</v>
      </c>
      <c r="J174" s="18">
        <f t="shared" si="29"/>
        <v>99.93742930285363</v>
      </c>
      <c r="K174" s="18">
        <f t="shared" si="30"/>
        <v>33.9491330046135</v>
      </c>
      <c r="L174" s="2">
        <f t="shared" si="31"/>
        <v>95.602293313372996</v>
      </c>
      <c r="M174" s="2">
        <f t="shared" si="32"/>
        <v>194.14417564093981</v>
      </c>
      <c r="N174" s="2">
        <f t="shared" si="33"/>
        <v>746.58032577345807</v>
      </c>
    </row>
    <row r="175" spans="1:14" ht="15.6">
      <c r="A175" s="3" t="s">
        <v>166</v>
      </c>
      <c r="B175" s="2">
        <f t="shared" si="38"/>
        <v>-19</v>
      </c>
      <c r="C175" s="8">
        <f t="shared" si="34"/>
        <v>19</v>
      </c>
      <c r="D175" s="9">
        <f t="shared" si="27"/>
        <v>55.941681963562615</v>
      </c>
      <c r="E175" s="2">
        <f t="shared" si="35"/>
        <v>199</v>
      </c>
      <c r="F175" s="10">
        <f t="shared" si="36"/>
        <v>-0.18233003108366258</v>
      </c>
      <c r="G175" s="10">
        <f t="shared" si="37"/>
        <v>-0.52952485960014362</v>
      </c>
      <c r="H175" s="10">
        <f t="shared" si="39"/>
        <v>0.82846797332816602</v>
      </c>
      <c r="I175" s="18">
        <f t="shared" si="28"/>
        <v>121.97335712537779</v>
      </c>
      <c r="J175" s="18">
        <f t="shared" si="29"/>
        <v>100.50550703559247</v>
      </c>
      <c r="K175" s="18">
        <f t="shared" si="30"/>
        <v>34.058318036437385</v>
      </c>
      <c r="L175" s="2">
        <f t="shared" si="31"/>
        <v>95.314474728025814</v>
      </c>
      <c r="M175" s="2">
        <f t="shared" si="32"/>
        <v>205.12128496912067</v>
      </c>
      <c r="N175" s="2">
        <f t="shared" si="33"/>
        <v>745.6211759953494</v>
      </c>
    </row>
    <row r="176" spans="1:14" ht="15.6">
      <c r="A176" s="3" t="s">
        <v>167</v>
      </c>
      <c r="B176" s="2">
        <f t="shared" si="38"/>
        <v>-20</v>
      </c>
      <c r="C176" s="8">
        <f t="shared" si="34"/>
        <v>20</v>
      </c>
      <c r="D176" s="9">
        <f t="shared" si="27"/>
        <v>55.826249970590453</v>
      </c>
      <c r="E176" s="2">
        <f t="shared" si="35"/>
        <v>200</v>
      </c>
      <c r="F176" s="10">
        <f t="shared" si="36"/>
        <v>-0.19211421707585474</v>
      </c>
      <c r="G176" s="10">
        <f t="shared" si="37"/>
        <v>-0.52782947337211472</v>
      </c>
      <c r="H176" s="10">
        <f t="shared" si="39"/>
        <v>0.8273380050723208</v>
      </c>
      <c r="I176" s="18">
        <f t="shared" si="28"/>
        <v>121.85891805788685</v>
      </c>
      <c r="J176" s="18">
        <f t="shared" si="29"/>
        <v>101.0761932684118</v>
      </c>
      <c r="K176" s="18">
        <f t="shared" si="30"/>
        <v>34.17375002940954</v>
      </c>
      <c r="L176" s="2">
        <f t="shared" si="31"/>
        <v>95.009305206980656</v>
      </c>
      <c r="M176" s="2">
        <f t="shared" si="32"/>
        <v>216.12849421033656</v>
      </c>
      <c r="N176" s="2">
        <f t="shared" si="33"/>
        <v>744.60420456508882</v>
      </c>
    </row>
    <row r="177" spans="1:14" ht="15.6">
      <c r="A177" s="3" t="s">
        <v>168</v>
      </c>
      <c r="B177" s="2">
        <f t="shared" si="38"/>
        <v>-21</v>
      </c>
      <c r="C177" s="8">
        <f t="shared" si="34"/>
        <v>21</v>
      </c>
      <c r="D177" s="9">
        <f t="shared" si="27"/>
        <v>55.704517073086777</v>
      </c>
      <c r="E177" s="2">
        <f t="shared" si="35"/>
        <v>201</v>
      </c>
      <c r="F177" s="10">
        <f t="shared" si="36"/>
        <v>-0.20192633434001026</v>
      </c>
      <c r="G177" s="10">
        <f t="shared" si="37"/>
        <v>-0.52603608546286496</v>
      </c>
      <c r="H177" s="10">
        <f t="shared" si="39"/>
        <v>0.82614271908122017</v>
      </c>
      <c r="I177" s="18">
        <f t="shared" si="28"/>
        <v>121.73801823739682</v>
      </c>
      <c r="J177" s="18">
        <f t="shared" si="29"/>
        <v>101.64962847243163</v>
      </c>
      <c r="K177" s="18">
        <f t="shared" si="30"/>
        <v>34.295482926913223</v>
      </c>
      <c r="L177" s="2">
        <f t="shared" si="31"/>
        <v>94.686495383315631</v>
      </c>
      <c r="M177" s="2">
        <f t="shared" si="32"/>
        <v>227.16712613251147</v>
      </c>
      <c r="N177" s="2">
        <f t="shared" si="33"/>
        <v>743.52844717309824</v>
      </c>
    </row>
    <row r="178" spans="1:14" ht="15.6">
      <c r="A178" s="3" t="s">
        <v>169</v>
      </c>
      <c r="B178" s="2">
        <f t="shared" si="38"/>
        <v>-22</v>
      </c>
      <c r="C178" s="8">
        <f t="shared" si="34"/>
        <v>22</v>
      </c>
      <c r="D178" s="9">
        <f t="shared" si="27"/>
        <v>55.576426731932088</v>
      </c>
      <c r="E178" s="2">
        <f t="shared" si="35"/>
        <v>202</v>
      </c>
      <c r="F178" s="10">
        <f t="shared" si="36"/>
        <v>-0.21176751709762306</v>
      </c>
      <c r="G178" s="10">
        <f t="shared" si="37"/>
        <v>-0.52414299754893756</v>
      </c>
      <c r="H178" s="10">
        <f t="shared" si="39"/>
        <v>0.82488098342895644</v>
      </c>
      <c r="I178" s="18">
        <f t="shared" si="28"/>
        <v>121.61056817021593</v>
      </c>
      <c r="J178" s="18">
        <f t="shared" si="29"/>
        <v>102.22595340172438</v>
      </c>
      <c r="K178" s="18">
        <f t="shared" si="30"/>
        <v>34.423573268067919</v>
      </c>
      <c r="L178" s="2">
        <f t="shared" si="31"/>
        <v>94.345739558808759</v>
      </c>
      <c r="M178" s="2">
        <f t="shared" si="32"/>
        <v>238.238456734826</v>
      </c>
      <c r="N178" s="2">
        <f t="shared" si="33"/>
        <v>742.3928850860608</v>
      </c>
    </row>
    <row r="179" spans="1:14" ht="15.6">
      <c r="A179" s="3" t="s">
        <v>170</v>
      </c>
      <c r="B179" s="2">
        <f t="shared" si="38"/>
        <v>-23</v>
      </c>
      <c r="C179" s="8">
        <f t="shared" si="34"/>
        <v>23</v>
      </c>
      <c r="D179" s="9">
        <f t="shared" si="27"/>
        <v>55.44191984930336</v>
      </c>
      <c r="E179" s="2">
        <f t="shared" si="35"/>
        <v>203</v>
      </c>
      <c r="F179" s="10">
        <f t="shared" si="36"/>
        <v>-0.2216388544258179</v>
      </c>
      <c r="G179" s="10">
        <f t="shared" si="37"/>
        <v>-0.52214841955752977</v>
      </c>
      <c r="H179" s="10">
        <f t="shared" si="39"/>
        <v>0.82355160503904368</v>
      </c>
      <c r="I179" s="18">
        <f t="shared" si="28"/>
        <v>121.47647387781721</v>
      </c>
      <c r="J179" s="18">
        <f t="shared" si="29"/>
        <v>102.80530905151389</v>
      </c>
      <c r="K179" s="18">
        <f t="shared" si="30"/>
        <v>34.558080150696647</v>
      </c>
      <c r="L179" s="2">
        <f t="shared" si="31"/>
        <v>93.986715520355318</v>
      </c>
      <c r="M179" s="2">
        <f t="shared" si="32"/>
        <v>249.34371122904508</v>
      </c>
      <c r="N179" s="2">
        <f t="shared" si="33"/>
        <v>741.19644453513922</v>
      </c>
    </row>
    <row r="180" spans="1:14" ht="15.6">
      <c r="A180" s="3" t="s">
        <v>171</v>
      </c>
      <c r="B180" s="2">
        <f t="shared" si="38"/>
        <v>-24</v>
      </c>
      <c r="C180" s="8">
        <f t="shared" si="34"/>
        <v>24</v>
      </c>
      <c r="D180" s="9">
        <f t="shared" si="27"/>
        <v>55.300934810423172</v>
      </c>
      <c r="E180" s="2">
        <f t="shared" si="35"/>
        <v>204</v>
      </c>
      <c r="F180" s="10">
        <f t="shared" si="36"/>
        <v>-0.23154138645493488</v>
      </c>
      <c r="G180" s="10">
        <f t="shared" si="37"/>
        <v>-0.52005046865855187</v>
      </c>
      <c r="H180" s="10">
        <f t="shared" si="39"/>
        <v>0.82215332901262828</v>
      </c>
      <c r="I180" s="18">
        <f t="shared" si="28"/>
        <v>121.33563689605505</v>
      </c>
      <c r="J180" s="18">
        <f t="shared" si="29"/>
        <v>103.38783660667245</v>
      </c>
      <c r="K180" s="18">
        <f t="shared" si="30"/>
        <v>34.699065189576828</v>
      </c>
      <c r="L180" s="2">
        <f t="shared" si="31"/>
        <v>93.609084358539334</v>
      </c>
      <c r="M180" s="2">
        <f t="shared" si="32"/>
        <v>260.48405976180186</v>
      </c>
      <c r="N180" s="2">
        <f t="shared" si="33"/>
        <v>739.93799611136546</v>
      </c>
    </row>
    <row r="181" spans="1:14" ht="15.6">
      <c r="A181" s="3" t="s">
        <v>172</v>
      </c>
      <c r="B181" s="2">
        <f t="shared" si="38"/>
        <v>-25</v>
      </c>
      <c r="C181" s="8">
        <f t="shared" si="34"/>
        <v>25</v>
      </c>
      <c r="D181" s="9">
        <f t="shared" si="27"/>
        <v>55.153407530477097</v>
      </c>
      <c r="E181" s="2">
        <f t="shared" si="35"/>
        <v>205</v>
      </c>
      <c r="F181" s="10">
        <f t="shared" si="36"/>
        <v>-0.24147610032279099</v>
      </c>
      <c r="G181" s="10">
        <f t="shared" si="37"/>
        <v>-0.51784716827988597</v>
      </c>
      <c r="H181" s="10">
        <f t="shared" si="39"/>
        <v>0.82068483797216629</v>
      </c>
      <c r="I181" s="18">
        <f t="shared" si="28"/>
        <v>121.18795427838204</v>
      </c>
      <c r="J181" s="18">
        <f t="shared" si="29"/>
        <v>103.97367737967636</v>
      </c>
      <c r="K181" s="18">
        <f t="shared" si="30"/>
        <v>34.846592469522903</v>
      </c>
      <c r="L181" s="2">
        <f t="shared" si="31"/>
        <v>93.212490290379449</v>
      </c>
      <c r="M181" s="2">
        <f t="shared" si="32"/>
        <v>271.66061286313976</v>
      </c>
      <c r="N181" s="2">
        <f t="shared" si="33"/>
        <v>738.61635417494972</v>
      </c>
    </row>
    <row r="182" spans="1:14" ht="15.6">
      <c r="A182" s="3" t="s">
        <v>173</v>
      </c>
      <c r="B182" s="2">
        <f t="shared" si="38"/>
        <v>-26</v>
      </c>
      <c r="C182" s="8">
        <f t="shared" si="34"/>
        <v>26</v>
      </c>
      <c r="D182" s="9">
        <f t="shared" si="27"/>
        <v>54.999271507178008</v>
      </c>
      <c r="E182" s="2">
        <f t="shared" si="35"/>
        <v>206</v>
      </c>
      <c r="F182" s="10">
        <f t="shared" si="36"/>
        <v>-0.25144392587251269</v>
      </c>
      <c r="G182" s="10">
        <f t="shared" si="37"/>
        <v>-0.51553644715819302</v>
      </c>
      <c r="H182" s="10">
        <f t="shared" si="39"/>
        <v>0.81914475142878496</v>
      </c>
      <c r="I182" s="18">
        <f t="shared" si="28"/>
        <v>121.03331860369434</v>
      </c>
      <c r="J182" s="18">
        <f t="shared" si="29"/>
        <v>104.56297273712273</v>
      </c>
      <c r="K182" s="18">
        <f t="shared" si="30"/>
        <v>35.000728492821999</v>
      </c>
      <c r="L182" s="2">
        <f t="shared" si="31"/>
        <v>92.796560488474739</v>
      </c>
      <c r="M182" s="2">
        <f t="shared" si="32"/>
        <v>282.87441660657692</v>
      </c>
      <c r="N182" s="2">
        <f t="shared" si="33"/>
        <v>737.23027628590637</v>
      </c>
    </row>
    <row r="183" spans="1:14" ht="15.6">
      <c r="A183" s="3" t="s">
        <v>174</v>
      </c>
      <c r="B183" s="2">
        <f t="shared" si="38"/>
        <v>-27</v>
      </c>
      <c r="C183" s="8">
        <f t="shared" si="34"/>
        <v>27</v>
      </c>
      <c r="D183" s="9">
        <f t="shared" si="27"/>
        <v>54.83845787948502</v>
      </c>
      <c r="E183" s="2">
        <f t="shared" si="35"/>
        <v>207</v>
      </c>
      <c r="F183" s="10">
        <f t="shared" si="36"/>
        <v>-0.26144573108085956</v>
      </c>
      <c r="G183" s="10">
        <f t="shared" si="37"/>
        <v>-0.51311613843877013</v>
      </c>
      <c r="H183" s="10">
        <f t="shared" si="39"/>
        <v>0.81753162518234102</v>
      </c>
      <c r="I183" s="18">
        <f t="shared" si="28"/>
        <v>120.87161798947419</v>
      </c>
      <c r="J183" s="18">
        <f t="shared" si="29"/>
        <v>105.15586401384742</v>
      </c>
      <c r="K183" s="18">
        <f t="shared" si="30"/>
        <v>35.161542120514973</v>
      </c>
      <c r="L183" s="2">
        <f t="shared" si="31"/>
        <v>92.360904918978662</v>
      </c>
      <c r="M183" s="2">
        <f t="shared" si="32"/>
        <v>294.12644746596686</v>
      </c>
      <c r="N183" s="2">
        <f t="shared" si="33"/>
        <v>735.778462664107</v>
      </c>
    </row>
    <row r="184" spans="1:14" ht="15.6">
      <c r="A184" s="3" t="s">
        <v>175</v>
      </c>
      <c r="B184" s="2">
        <f t="shared" si="38"/>
        <v>-28</v>
      </c>
      <c r="C184" s="8">
        <f t="shared" si="34"/>
        <v>28</v>
      </c>
      <c r="D184" s="9">
        <f t="shared" si="27"/>
        <v>54.670895493012523</v>
      </c>
      <c r="E184" s="2">
        <f t="shared" si="35"/>
        <v>208</v>
      </c>
      <c r="F184" s="10">
        <f t="shared" si="36"/>
        <v>-0.27148231720405552</v>
      </c>
      <c r="G184" s="10">
        <f t="shared" si="37"/>
        <v>-0.51058397883921491</v>
      </c>
      <c r="H184" s="10">
        <f t="shared" si="39"/>
        <v>0.81584395076401262</v>
      </c>
      <c r="I184" s="18">
        <f t="shared" si="28"/>
        <v>120.70273611094304</v>
      </c>
      <c r="J184" s="18">
        <f t="shared" si="29"/>
        <v>105.75249241361887</v>
      </c>
      <c r="K184" s="18">
        <f t="shared" si="30"/>
        <v>35.329104506987484</v>
      </c>
      <c r="L184" s="2">
        <f t="shared" si="31"/>
        <v>91.905116191058639</v>
      </c>
      <c r="M184" s="2">
        <f t="shared" si="32"/>
        <v>305.41760685456251</v>
      </c>
      <c r="N184" s="2">
        <f t="shared" si="33"/>
        <v>734.25955568761151</v>
      </c>
    </row>
    <row r="185" spans="1:14" ht="15.6">
      <c r="A185" s="3" t="s">
        <v>176</v>
      </c>
      <c r="B185" s="2">
        <f t="shared" si="38"/>
        <v>-29</v>
      </c>
      <c r="C185" s="8">
        <f t="shared" si="34"/>
        <v>29</v>
      </c>
      <c r="D185" s="9">
        <f t="shared" si="27"/>
        <v>54.496510972691226</v>
      </c>
      <c r="E185" s="2">
        <f t="shared" si="35"/>
        <v>209</v>
      </c>
      <c r="F185" s="10">
        <f t="shared" si="36"/>
        <v>-0.28155441362835593</v>
      </c>
      <c r="G185" s="10">
        <f t="shared" si="37"/>
        <v>-0.50793760789299758</v>
      </c>
      <c r="H185" s="10">
        <f t="shared" si="39"/>
        <v>0.81408015493213692</v>
      </c>
      <c r="I185" s="18">
        <f t="shared" si="28"/>
        <v>120.52655222698407</v>
      </c>
      <c r="J185" s="18">
        <f t="shared" si="29"/>
        <v>106.35299889531208</v>
      </c>
      <c r="K185" s="18">
        <f t="shared" si="30"/>
        <v>35.503489027308767</v>
      </c>
      <c r="L185" s="2">
        <f t="shared" si="31"/>
        <v>91.428769420739528</v>
      </c>
      <c r="M185" s="2">
        <f t="shared" si="32"/>
        <v>316.74871533190048</v>
      </c>
      <c r="N185" s="2">
        <f t="shared" si="33"/>
        <v>732.67213943892318</v>
      </c>
    </row>
    <row r="186" spans="1:14" ht="15.6">
      <c r="A186" s="3" t="s">
        <v>177</v>
      </c>
      <c r="B186" s="2">
        <f t="shared" si="38"/>
        <v>-30</v>
      </c>
      <c r="C186" s="8">
        <f t="shared" si="34"/>
        <v>30</v>
      </c>
      <c r="D186" s="9">
        <f t="shared" si="27"/>
        <v>54.315228803273271</v>
      </c>
      <c r="E186" s="2">
        <f t="shared" si="35"/>
        <v>210</v>
      </c>
      <c r="F186" s="10">
        <f t="shared" si="36"/>
        <v>-0.29166267241287325</v>
      </c>
      <c r="G186" s="10">
        <f t="shared" si="37"/>
        <v>-0.50517456729041388</v>
      </c>
      <c r="H186" s="10">
        <f t="shared" si="39"/>
        <v>0.81223859923296193</v>
      </c>
      <c r="I186" s="18">
        <f t="shared" si="28"/>
        <v>120.34294121363543</v>
      </c>
      <c r="J186" s="18">
        <f t="shared" si="29"/>
        <v>106.95752404339339</v>
      </c>
      <c r="K186" s="18">
        <f t="shared" si="30"/>
        <v>35.684771196726729</v>
      </c>
      <c r="L186" s="2">
        <f t="shared" si="31"/>
        <v>90.931422112274475</v>
      </c>
      <c r="M186" s="2">
        <f t="shared" si="32"/>
        <v>328.12050646448245</v>
      </c>
      <c r="N186" s="2">
        <f t="shared" si="33"/>
        <v>731.01473930966574</v>
      </c>
    </row>
    <row r="187" spans="1:14" ht="15.6">
      <c r="A187" s="3" t="s">
        <v>178</v>
      </c>
      <c r="B187" s="2">
        <f t="shared" si="38"/>
        <v>-31</v>
      </c>
      <c r="C187" s="8">
        <f t="shared" si="34"/>
        <v>31</v>
      </c>
      <c r="D187" s="9">
        <f t="shared" si="27"/>
        <v>54.126971418297927</v>
      </c>
      <c r="E187" s="2">
        <f t="shared" si="35"/>
        <v>211</v>
      </c>
      <c r="F187" s="10">
        <f t="shared" si="36"/>
        <v>-0.30180766251261337</v>
      </c>
      <c r="G187" s="10">
        <f t="shared" si="37"/>
        <v>-0.5022923003359121</v>
      </c>
      <c r="H187" s="10">
        <f t="shared" si="39"/>
        <v>0.81031757963895268</v>
      </c>
      <c r="I187" s="18">
        <f t="shared" si="28"/>
        <v>120.15177360600416</v>
      </c>
      <c r="J187" s="18">
        <f t="shared" si="29"/>
        <v>107.56620792146686</v>
      </c>
      <c r="K187" s="18">
        <f t="shared" si="30"/>
        <v>35.873028581702073</v>
      </c>
      <c r="L187" s="2">
        <f t="shared" si="31"/>
        <v>90.412614060464179</v>
      </c>
      <c r="M187" s="2">
        <f t="shared" si="32"/>
        <v>339.53362032668991</v>
      </c>
      <c r="N187" s="2">
        <f t="shared" si="33"/>
        <v>729.28582167505738</v>
      </c>
    </row>
    <row r="188" spans="1:14" ht="15.6">
      <c r="A188" s="3" t="s">
        <v>179</v>
      </c>
      <c r="B188" s="2">
        <f t="shared" si="38"/>
        <v>-32</v>
      </c>
      <c r="C188" s="8">
        <f t="shared" si="34"/>
        <v>32</v>
      </c>
      <c r="D188" s="9">
        <f t="shared" si="27"/>
        <v>53.931659298162771</v>
      </c>
      <c r="E188" s="2">
        <f t="shared" si="35"/>
        <v>212</v>
      </c>
      <c r="F188" s="10">
        <f t="shared" si="36"/>
        <v>-0.31198986367025444</v>
      </c>
      <c r="G188" s="10">
        <f t="shared" si="37"/>
        <v>-0.49928815154231837</v>
      </c>
      <c r="H188" s="10">
        <f t="shared" si="39"/>
        <v>0.80831532627834723</v>
      </c>
      <c r="I188" s="18">
        <f t="shared" si="28"/>
        <v>119.95291564949308</v>
      </c>
      <c r="J188" s="18">
        <f t="shared" si="29"/>
        <v>108.17918990755057</v>
      </c>
      <c r="K188" s="18">
        <f t="shared" si="30"/>
        <v>36.068340701837229</v>
      </c>
      <c r="L188" s="2">
        <f t="shared" si="31"/>
        <v>89.87186727761727</v>
      </c>
      <c r="M188" s="2">
        <f t="shared" si="32"/>
        <v>350.98859662903652</v>
      </c>
      <c r="N188" s="2">
        <f t="shared" si="33"/>
        <v>727.48379365051255</v>
      </c>
    </row>
    <row r="189" spans="1:14" ht="15.6">
      <c r="A189" s="3" t="s">
        <v>180</v>
      </c>
      <c r="B189" s="2">
        <f t="shared" si="38"/>
        <v>-33</v>
      </c>
      <c r="C189" s="8">
        <f t="shared" si="34"/>
        <v>33</v>
      </c>
      <c r="D189" s="9">
        <f t="shared" si="27"/>
        <v>53.729211077968188</v>
      </c>
      <c r="E189" s="2">
        <f t="shared" si="35"/>
        <v>213</v>
      </c>
      <c r="F189" s="10">
        <f t="shared" si="36"/>
        <v>-0.32220965996592726</v>
      </c>
      <c r="G189" s="10">
        <f t="shared" si="37"/>
        <v>-0.49615936638414165</v>
      </c>
      <c r="H189" s="10">
        <f t="shared" si="39"/>
        <v>0.80623000327073457</v>
      </c>
      <c r="I189" s="18">
        <f t="shared" si="28"/>
        <v>119.74622936128041</v>
      </c>
      <c r="J189" s="18">
        <f t="shared" si="29"/>
        <v>108.79660850966241</v>
      </c>
      <c r="K189" s="18">
        <f t="shared" si="30"/>
        <v>36.270788922031819</v>
      </c>
      <c r="L189" s="2">
        <f t="shared" si="31"/>
        <v>89.308685949145513</v>
      </c>
      <c r="M189" s="2">
        <f t="shared" si="32"/>
        <v>362.48586746166819</v>
      </c>
      <c r="N189" s="2">
        <f t="shared" si="33"/>
        <v>725.60700294366109</v>
      </c>
    </row>
    <row r="190" spans="1:14" ht="15.6">
      <c r="A190" s="3" t="s">
        <v>181</v>
      </c>
      <c r="B190" s="2">
        <f t="shared" si="38"/>
        <v>-34</v>
      </c>
      <c r="C190" s="8">
        <f t="shared" si="34"/>
        <v>34</v>
      </c>
      <c r="D190" s="9">
        <f t="shared" si="27"/>
        <v>53.519543665827285</v>
      </c>
      <c r="E190" s="2">
        <f t="shared" si="35"/>
        <v>214</v>
      </c>
      <c r="F190" s="10">
        <f t="shared" si="36"/>
        <v>-0.33246733301517584</v>
      </c>
      <c r="G190" s="10">
        <f t="shared" si="37"/>
        <v>-0.49290309123382708</v>
      </c>
      <c r="H190" s="10">
        <f t="shared" si="39"/>
        <v>0.80405970868456889</v>
      </c>
      <c r="I190" s="18">
        <f t="shared" si="28"/>
        <v>119.53157260303396</v>
      </c>
      <c r="J190" s="18">
        <f t="shared" si="29"/>
        <v>109.41860116020207</v>
      </c>
      <c r="K190" s="18">
        <f t="shared" si="30"/>
        <v>36.480456334172715</v>
      </c>
      <c r="L190" s="2">
        <f t="shared" si="31"/>
        <v>88.722556422088871</v>
      </c>
      <c r="M190" s="2">
        <f t="shared" si="32"/>
        <v>374.02574964207292</v>
      </c>
      <c r="N190" s="2">
        <f t="shared" si="33"/>
        <v>723.65373781611197</v>
      </c>
    </row>
    <row r="191" spans="1:14" ht="15.6">
      <c r="A191" s="3" t="s">
        <v>182</v>
      </c>
      <c r="B191" s="2">
        <f t="shared" si="38"/>
        <v>-35</v>
      </c>
      <c r="C191" s="8">
        <f t="shared" si="34"/>
        <v>35</v>
      </c>
      <c r="D191" s="9">
        <f t="shared" si="27"/>
        <v>53.302572372353666</v>
      </c>
      <c r="E191" s="2">
        <f t="shared" si="35"/>
        <v>215</v>
      </c>
      <c r="F191" s="10">
        <f t="shared" si="36"/>
        <v>-0.3427630548064009</v>
      </c>
      <c r="G191" s="10">
        <f t="shared" si="37"/>
        <v>-0.48951637350659993</v>
      </c>
      <c r="H191" s="10">
        <f t="shared" si="39"/>
        <v>0.8018024746337038</v>
      </c>
      <c r="I191" s="18">
        <f t="shared" si="28"/>
        <v>119.30879916588601</v>
      </c>
      <c r="J191" s="18">
        <f t="shared" si="29"/>
        <v>110.045303987517</v>
      </c>
      <c r="K191" s="18">
        <f t="shared" si="30"/>
        <v>36.697427627646334</v>
      </c>
      <c r="L191" s="2">
        <f t="shared" si="31"/>
        <v>88.112947231188002</v>
      </c>
      <c r="M191" s="2">
        <f t="shared" si="32"/>
        <v>385.60843665720097</v>
      </c>
      <c r="N191" s="2">
        <f t="shared" si="33"/>
        <v>721.62222717033342</v>
      </c>
    </row>
    <row r="192" spans="1:14" ht="15.6">
      <c r="A192" s="3" t="s">
        <v>183</v>
      </c>
      <c r="B192" s="2">
        <f t="shared" si="38"/>
        <v>-36</v>
      </c>
      <c r="C192" s="8">
        <f t="shared" si="34"/>
        <v>36</v>
      </c>
      <c r="D192" s="9">
        <f t="shared" si="27"/>
        <v>53.078211052058748</v>
      </c>
      <c r="E192" s="2">
        <f t="shared" si="35"/>
        <v>216</v>
      </c>
      <c r="F192" s="10">
        <f t="shared" si="36"/>
        <v>-0.35309688017042035</v>
      </c>
      <c r="G192" s="10">
        <f t="shared" si="37"/>
        <v>-0.4859961620413431</v>
      </c>
      <c r="H192" s="10">
        <f t="shared" si="39"/>
        <v>0.79945626753125176</v>
      </c>
      <c r="I192" s="18">
        <f t="shared" si="28"/>
        <v>119.07775886873331</v>
      </c>
      <c r="J192" s="18">
        <f t="shared" si="29"/>
        <v>110.67685156293562</v>
      </c>
      <c r="K192" s="18">
        <f t="shared" si="30"/>
        <v>36.921788947941252</v>
      </c>
      <c r="L192" s="2">
        <f t="shared" si="31"/>
        <v>87.479309167441784</v>
      </c>
      <c r="M192" s="2">
        <f t="shared" si="32"/>
        <v>397.23399019172285</v>
      </c>
      <c r="N192" s="2">
        <f t="shared" si="33"/>
        <v>719.51064077812669</v>
      </c>
    </row>
    <row r="193" spans="1:14" ht="15.6">
      <c r="A193" s="3" t="s">
        <v>184</v>
      </c>
      <c r="B193" s="2">
        <f t="shared" si="38"/>
        <v>-37</v>
      </c>
      <c r="C193" s="8">
        <f t="shared" si="34"/>
        <v>37</v>
      </c>
      <c r="D193" s="9">
        <f t="shared" si="27"/>
        <v>52.846372257403516</v>
      </c>
      <c r="E193" s="2">
        <f t="shared" si="35"/>
        <v>217</v>
      </c>
      <c r="F193" s="10">
        <f t="shared" si="36"/>
        <v>-0.36346873887640246</v>
      </c>
      <c r="G193" s="10">
        <f t="shared" si="37"/>
        <v>-0.4823393077468312</v>
      </c>
      <c r="H193" s="10">
        <f t="shared" si="39"/>
        <v>0.79701898852028941</v>
      </c>
      <c r="I193" s="18">
        <f t="shared" si="28"/>
        <v>118.83829767096658</v>
      </c>
      <c r="J193" s="18">
        <f t="shared" si="29"/>
        <v>111.31337662144234</v>
      </c>
      <c r="K193" s="18">
        <f t="shared" si="30"/>
        <v>37.153627742596477</v>
      </c>
      <c r="L193" s="2">
        <f t="shared" si="31"/>
        <v>86.821075394429627</v>
      </c>
      <c r="M193" s="2">
        <f t="shared" si="32"/>
        <v>408.90233123595249</v>
      </c>
      <c r="N193" s="2">
        <f t="shared" si="33"/>
        <v>717.31708966826056</v>
      </c>
    </row>
    <row r="194" spans="1:14" ht="15.6">
      <c r="A194" s="3" t="s">
        <v>185</v>
      </c>
      <c r="B194" s="2">
        <f t="shared" si="38"/>
        <v>-38</v>
      </c>
      <c r="C194" s="8">
        <f t="shared" si="34"/>
        <v>38</v>
      </c>
      <c r="D194" s="9">
        <f t="shared" si="27"/>
        <v>52.606967406263379</v>
      </c>
      <c r="E194" s="2">
        <f t="shared" si="35"/>
        <v>218</v>
      </c>
      <c r="F194" s="10">
        <f t="shared" si="36"/>
        <v>-0.37387842735027588</v>
      </c>
      <c r="G194" s="10">
        <f t="shared" si="37"/>
        <v>-0.47854256454449406</v>
      </c>
      <c r="H194" s="10">
        <f t="shared" si="39"/>
        <v>0.79448847410221324</v>
      </c>
      <c r="I194" s="18">
        <f t="shared" si="28"/>
        <v>118.59025780076543</v>
      </c>
      <c r="J194" s="18">
        <f t="shared" si="29"/>
        <v>111.95500975405068</v>
      </c>
      <c r="K194" s="18">
        <f t="shared" si="30"/>
        <v>37.393032593736613</v>
      </c>
      <c r="L194" s="2">
        <f t="shared" si="31"/>
        <v>86.137661618008892</v>
      </c>
      <c r="M194" s="2">
        <f t="shared" si="32"/>
        <v>420.61323076906024</v>
      </c>
      <c r="N194" s="2">
        <f t="shared" si="33"/>
        <v>715.039626691992</v>
      </c>
    </row>
    <row r="195" spans="1:14" ht="15.6">
      <c r="A195" s="3" t="s">
        <v>186</v>
      </c>
      <c r="B195" s="2">
        <f t="shared" si="38"/>
        <v>-39</v>
      </c>
      <c r="C195" s="8">
        <f t="shared" si="34"/>
        <v>39</v>
      </c>
      <c r="D195" s="9">
        <f t="shared" si="27"/>
        <v>52.359906963568221</v>
      </c>
      <c r="E195" s="2">
        <f t="shared" si="35"/>
        <v>219</v>
      </c>
      <c r="F195" s="10">
        <f t="shared" si="36"/>
        <v>-0.38432560001391702</v>
      </c>
      <c r="G195" s="10">
        <f t="shared" si="37"/>
        <v>-0.4746025906408135</v>
      </c>
      <c r="H195" s="10">
        <f t="shared" si="39"/>
        <v>0.79186249698478028</v>
      </c>
      <c r="I195" s="18">
        <f t="shared" si="28"/>
        <v>118.3334779001261</v>
      </c>
      <c r="J195" s="18">
        <f t="shared" si="29"/>
        <v>112.60187906980983</v>
      </c>
      <c r="K195" s="18">
        <f t="shared" si="30"/>
        <v>37.640093036431786</v>
      </c>
      <c r="L195" s="2">
        <f t="shared" si="31"/>
        <v>85.428466315346398</v>
      </c>
      <c r="M195" s="2">
        <f t="shared" si="32"/>
        <v>432.36630001565658</v>
      </c>
      <c r="N195" s="2">
        <f t="shared" si="33"/>
        <v>712.6762472863021</v>
      </c>
    </row>
    <row r="196" spans="1:14" ht="15.6">
      <c r="A196" s="3" t="s">
        <v>187</v>
      </c>
      <c r="B196" s="2">
        <f t="shared" si="38"/>
        <v>-40</v>
      </c>
      <c r="C196" s="8">
        <f t="shared" si="34"/>
        <v>40</v>
      </c>
      <c r="D196" s="9">
        <f t="shared" si="27"/>
        <v>52.10510063788368</v>
      </c>
      <c r="E196" s="2">
        <f t="shared" si="35"/>
        <v>220</v>
      </c>
      <c r="F196" s="10">
        <f t="shared" si="36"/>
        <v>-0.39480976024589487</v>
      </c>
      <c r="G196" s="10">
        <f t="shared" si="37"/>
        <v>-0.47051595016430398</v>
      </c>
      <c r="H196" s="10">
        <f t="shared" si="39"/>
        <v>0.78913876717315135</v>
      </c>
      <c r="I196" s="18">
        <f t="shared" si="28"/>
        <v>118.06779318781136</v>
      </c>
      <c r="J196" s="18">
        <f t="shared" si="29"/>
        <v>113.25410982524777</v>
      </c>
      <c r="K196" s="18">
        <f t="shared" si="30"/>
        <v>37.894899362116313</v>
      </c>
      <c r="L196" s="2">
        <f t="shared" si="31"/>
        <v>84.692871029574675</v>
      </c>
      <c r="M196" s="2">
        <f t="shared" si="32"/>
        <v>444.16098027663151</v>
      </c>
      <c r="N196" s="2">
        <f t="shared" si="33"/>
        <v>710.22489045583632</v>
      </c>
    </row>
    <row r="197" spans="1:14" ht="15.6">
      <c r="A197" s="3" t="s">
        <v>188</v>
      </c>
      <c r="B197" s="2">
        <f t="shared" si="38"/>
        <v>-41</v>
      </c>
      <c r="C197" s="8">
        <f t="shared" si="34"/>
        <v>41</v>
      </c>
      <c r="D197" s="9">
        <f t="shared" si="27"/>
        <v>51.842457593693098</v>
      </c>
      <c r="E197" s="2">
        <f t="shared" si="35"/>
        <v>221</v>
      </c>
      <c r="F197" s="10">
        <f t="shared" si="36"/>
        <v>-0.40533025096742981</v>
      </c>
      <c r="G197" s="10">
        <f t="shared" si="37"/>
        <v>-0.46627911520389415</v>
      </c>
      <c r="H197" s="10">
        <f t="shared" si="39"/>
        <v>0.78631493332846858</v>
      </c>
      <c r="I197" s="18">
        <f t="shared" si="28"/>
        <v>117.79303564143014</v>
      </c>
      <c r="J197" s="18">
        <f t="shared" si="29"/>
        <v>113.91182401891801</v>
      </c>
      <c r="K197" s="18">
        <f t="shared" si="30"/>
        <v>38.157542406306902</v>
      </c>
      <c r="L197" s="2">
        <f t="shared" si="31"/>
        <v>83.930240736700938</v>
      </c>
      <c r="M197" s="2">
        <f t="shared" si="32"/>
        <v>455.99653233835846</v>
      </c>
      <c r="N197" s="2">
        <f t="shared" si="33"/>
        <v>707.68343999562182</v>
      </c>
    </row>
    <row r="198" spans="1:14" ht="15.6">
      <c r="A198" s="3" t="s">
        <v>189</v>
      </c>
      <c r="B198" s="2">
        <f t="shared" si="38"/>
        <v>-42</v>
      </c>
      <c r="C198" s="8">
        <f t="shared" si="34"/>
        <v>42</v>
      </c>
      <c r="D198" s="9">
        <f t="shared" si="27"/>
        <v>51.571886680126966</v>
      </c>
      <c r="E198" s="2">
        <f t="shared" si="35"/>
        <v>222</v>
      </c>
      <c r="F198" s="10">
        <f t="shared" si="36"/>
        <v>-0.41588624486043518</v>
      </c>
      <c r="G198" s="10">
        <f t="shared" si="37"/>
        <v>-0.46188846828731739</v>
      </c>
      <c r="H198" s="10">
        <f t="shared" si="39"/>
        <v>0.78338858441968762</v>
      </c>
      <c r="I198" s="18">
        <f t="shared" si="28"/>
        <v>117.50903419986433</v>
      </c>
      <c r="J198" s="18">
        <f t="shared" si="29"/>
        <v>114.57513994856846</v>
      </c>
      <c r="K198" s="18">
        <f t="shared" si="30"/>
        <v>38.428113319873027</v>
      </c>
      <c r="L198" s="2">
        <f t="shared" si="31"/>
        <v>83.139924291717136</v>
      </c>
      <c r="M198" s="2">
        <f t="shared" si="32"/>
        <v>467.87202546798926</v>
      </c>
      <c r="N198" s="2">
        <f t="shared" si="33"/>
        <v>705.04972597771894</v>
      </c>
    </row>
    <row r="199" spans="1:14" ht="15.6">
      <c r="A199" s="3" t="s">
        <v>190</v>
      </c>
      <c r="B199" s="2">
        <f t="shared" si="38"/>
        <v>-43</v>
      </c>
      <c r="C199" s="8">
        <f t="shared" si="34"/>
        <v>43</v>
      </c>
      <c r="D199" s="9">
        <f t="shared" si="27"/>
        <v>51.293296676868067</v>
      </c>
      <c r="E199" s="2">
        <f t="shared" si="35"/>
        <v>223</v>
      </c>
      <c r="F199" s="10">
        <f t="shared" si="36"/>
        <v>-0.42647673422815741</v>
      </c>
      <c r="G199" s="10">
        <f t="shared" si="37"/>
        <v>-0.4573403053397887</v>
      </c>
      <c r="H199" s="10">
        <f t="shared" si="39"/>
        <v>0.78035725169552594</v>
      </c>
      <c r="I199" s="18">
        <f t="shared" si="28"/>
        <v>117.21561498725897</v>
      </c>
      <c r="J199" s="18">
        <f t="shared" si="29"/>
        <v>115.24417172829652</v>
      </c>
      <c r="K199" s="18">
        <f t="shared" si="30"/>
        <v>38.70670332313194</v>
      </c>
      <c r="L199" s="2">
        <f t="shared" si="31"/>
        <v>82.321254961161955</v>
      </c>
      <c r="M199" s="2">
        <f t="shared" si="32"/>
        <v>479.78632600667726</v>
      </c>
      <c r="N199" s="2">
        <f t="shared" si="33"/>
        <v>702.32152652597335</v>
      </c>
    </row>
    <row r="200" spans="1:14" ht="15.6">
      <c r="A200" s="3" t="s">
        <v>191</v>
      </c>
      <c r="B200" s="2">
        <f t="shared" si="38"/>
        <v>-44</v>
      </c>
      <c r="C200" s="8">
        <f t="shared" si="34"/>
        <v>44</v>
      </c>
      <c r="D200" s="9">
        <f t="shared" si="27"/>
        <v>51.006596557929839</v>
      </c>
      <c r="E200" s="2">
        <f t="shared" si="35"/>
        <v>224</v>
      </c>
      <c r="F200" s="10">
        <f t="shared" si="36"/>
        <v>-0.43710052051297771</v>
      </c>
      <c r="G200" s="10">
        <f t="shared" si="37"/>
        <v>-0.45263083916482499</v>
      </c>
      <c r="H200" s="10">
        <f t="shared" si="39"/>
        <v>0.77721841100441669</v>
      </c>
      <c r="I200" s="18">
        <f t="shared" si="28"/>
        <v>116.91260155978323</v>
      </c>
      <c r="J200" s="18">
        <f t="shared" si="29"/>
        <v>115.91902876288641</v>
      </c>
      <c r="K200" s="18">
        <f t="shared" si="30"/>
        <v>38.993403442070147</v>
      </c>
      <c r="L200" s="2">
        <f t="shared" si="31"/>
        <v>81.473551049668487</v>
      </c>
      <c r="M200" s="2">
        <f t="shared" si="32"/>
        <v>491.73808557709975</v>
      </c>
      <c r="N200" s="2">
        <f t="shared" si="33"/>
        <v>699.49656990397511</v>
      </c>
    </row>
    <row r="201" spans="1:14" ht="15.6">
      <c r="A201" s="3" t="s">
        <v>192</v>
      </c>
      <c r="B201" s="2">
        <f t="shared" si="38"/>
        <v>-45</v>
      </c>
      <c r="C201" s="8">
        <f t="shared" si="34"/>
        <v>45</v>
      </c>
      <c r="D201" s="9">
        <f t="shared" si="27"/>
        <v>50.711695773966738</v>
      </c>
      <c r="E201" s="2">
        <f t="shared" si="35"/>
        <v>225</v>
      </c>
      <c r="F201" s="10">
        <f t="shared" si="36"/>
        <v>-0.44775620349044692</v>
      </c>
      <c r="G201" s="10">
        <f t="shared" si="37"/>
        <v>-0.44775620349044709</v>
      </c>
      <c r="H201" s="10">
        <f t="shared" si="39"/>
        <v>0.77396948549128397</v>
      </c>
      <c r="I201" s="18">
        <f t="shared" si="28"/>
        <v>116.59981517634738</v>
      </c>
      <c r="J201" s="18">
        <f t="shared" si="29"/>
        <v>116.59981517634738</v>
      </c>
      <c r="K201" s="18">
        <f t="shared" si="30"/>
        <v>39.288304226033269</v>
      </c>
      <c r="L201" s="2">
        <f t="shared" si="31"/>
        <v>80.59611662828047</v>
      </c>
      <c r="M201" s="2">
        <f t="shared" si="32"/>
        <v>503.72572892675294</v>
      </c>
      <c r="N201" s="2">
        <f t="shared" si="33"/>
        <v>696.57253694215569</v>
      </c>
    </row>
    <row r="202" spans="1:14" ht="15.6">
      <c r="A202" s="3" t="s">
        <v>193</v>
      </c>
      <c r="B202" s="2">
        <f t="shared" si="38"/>
        <v>-46</v>
      </c>
      <c r="C202" s="8">
        <f t="shared" si="34"/>
        <v>46</v>
      </c>
      <c r="D202" s="9">
        <f t="shared" si="27"/>
        <v>50.408504553724669</v>
      </c>
      <c r="E202" s="2">
        <f t="shared" si="35"/>
        <v>226</v>
      </c>
      <c r="F202" s="10">
        <f t="shared" si="36"/>
        <v>-0.45844217016358246</v>
      </c>
      <c r="G202" s="10">
        <f t="shared" si="37"/>
        <v>-0.44271245762516648</v>
      </c>
      <c r="H202" s="10">
        <f t="shared" si="39"/>
        <v>0.77060784870074484</v>
      </c>
      <c r="I202" s="18">
        <f t="shared" si="28"/>
        <v>116.27707509442527</v>
      </c>
      <c r="J202" s="18">
        <f t="shared" si="29"/>
        <v>117.28662919147831</v>
      </c>
      <c r="K202" s="18">
        <f t="shared" si="30"/>
        <v>39.591495446275331</v>
      </c>
      <c r="L202" s="2">
        <f t="shared" si="31"/>
        <v>79.68824237252997</v>
      </c>
      <c r="M202" s="2">
        <f t="shared" si="32"/>
        <v>515.74744143403029</v>
      </c>
      <c r="N202" s="2">
        <f t="shared" si="33"/>
        <v>693.54706383067048</v>
      </c>
    </row>
    <row r="203" spans="1:14" ht="15.6">
      <c r="A203" s="3" t="s">
        <v>194</v>
      </c>
      <c r="B203" s="2">
        <f t="shared" si="38"/>
        <v>-47</v>
      </c>
      <c r="C203" s="8">
        <f t="shared" si="34"/>
        <v>47</v>
      </c>
      <c r="D203" s="9">
        <f t="shared" si="27"/>
        <v>50.096934225176625</v>
      </c>
      <c r="E203" s="2">
        <f t="shared" si="35"/>
        <v>227</v>
      </c>
      <c r="F203" s="10">
        <f t="shared" si="36"/>
        <v>-0.46915658338689203</v>
      </c>
      <c r="G203" s="10">
        <f t="shared" si="37"/>
        <v>-0.43749559176907915</v>
      </c>
      <c r="H203" s="10">
        <f t="shared" si="39"/>
        <v>0.76713082811692657</v>
      </c>
      <c r="I203" s="18">
        <f t="shared" si="28"/>
        <v>115.94419889208254</v>
      </c>
      <c r="J203" s="18">
        <f t="shared" si="29"/>
        <v>117.97956245707832</v>
      </c>
      <c r="K203" s="18">
        <f t="shared" si="30"/>
        <v>39.903065774823375</v>
      </c>
      <c r="L203" s="2">
        <f t="shared" si="31"/>
        <v>78.749206518434235</v>
      </c>
      <c r="M203" s="2">
        <f t="shared" si="32"/>
        <v>527.80115631025353</v>
      </c>
      <c r="N203" s="2">
        <f t="shared" si="33"/>
        <v>690.41774530523401</v>
      </c>
    </row>
    <row r="204" spans="1:14" ht="15.6">
      <c r="A204" s="3" t="s">
        <v>195</v>
      </c>
      <c r="B204" s="2">
        <f t="shared" si="38"/>
        <v>-48</v>
      </c>
      <c r="C204" s="8">
        <f t="shared" si="34"/>
        <v>48</v>
      </c>
      <c r="D204" s="9">
        <f t="shared" si="27"/>
        <v>49.776897556813083</v>
      </c>
      <c r="E204" s="2">
        <f t="shared" si="35"/>
        <v>228</v>
      </c>
      <c r="F204" s="10">
        <f t="shared" si="36"/>
        <v>-0.47989737025549289</v>
      </c>
      <c r="G204" s="10">
        <f t="shared" si="37"/>
        <v>-0.43210153302594401</v>
      </c>
      <c r="H204" s="10">
        <f t="shared" si="39"/>
        <v>0.7635357091704954</v>
      </c>
      <c r="I204" s="18">
        <f t="shared" si="28"/>
        <v>115.60100281724311</v>
      </c>
      <c r="J204" s="18">
        <f t="shared" si="29"/>
        <v>118.67869931919635</v>
      </c>
      <c r="K204" s="18">
        <f t="shared" si="30"/>
        <v>40.223102443186917</v>
      </c>
      <c r="L204" s="2">
        <f t="shared" si="31"/>
        <v>77.778275944669943</v>
      </c>
      <c r="M204" s="2">
        <f t="shared" si="32"/>
        <v>539.8845415374293</v>
      </c>
      <c r="N204" s="2">
        <f t="shared" si="33"/>
        <v>687.18213825344594</v>
      </c>
    </row>
    <row r="205" spans="1:14" ht="15.6">
      <c r="A205" s="3" t="s">
        <v>196</v>
      </c>
      <c r="B205" s="2">
        <f t="shared" si="38"/>
        <v>-49</v>
      </c>
      <c r="C205" s="8">
        <f t="shared" si="34"/>
        <v>49</v>
      </c>
      <c r="D205" s="9">
        <f t="shared" si="27"/>
        <v>49.448309119465961</v>
      </c>
      <c r="E205" s="2">
        <f t="shared" si="35"/>
        <v>229</v>
      </c>
      <c r="F205" s="10">
        <f t="shared" si="36"/>
        <v>-0.49066221030108975</v>
      </c>
      <c r="G205" s="10">
        <f t="shared" si="37"/>
        <v>-0.42652615216233408</v>
      </c>
      <c r="H205" s="10">
        <f t="shared" si="39"/>
        <v>0.75981973974360695</v>
      </c>
      <c r="I205" s="18">
        <f t="shared" si="28"/>
        <v>115.2473021651429</v>
      </c>
      <c r="J205" s="18">
        <f t="shared" si="29"/>
        <v>119.384116032569</v>
      </c>
      <c r="K205" s="18">
        <f t="shared" si="30"/>
        <v>40.551690880534039</v>
      </c>
      <c r="L205" s="2">
        <f t="shared" si="31"/>
        <v>76.774707389220154</v>
      </c>
      <c r="M205" s="2">
        <f t="shared" si="32"/>
        <v>551.99498658872596</v>
      </c>
      <c r="N205" s="2">
        <f t="shared" si="33"/>
        <v>683.83776576924629</v>
      </c>
    </row>
    <row r="206" spans="1:14" ht="15.6">
      <c r="A206" s="3" t="s">
        <v>197</v>
      </c>
      <c r="B206" s="2">
        <f t="shared" si="38"/>
        <v>-50</v>
      </c>
      <c r="C206" s="8">
        <f t="shared" si="34"/>
        <v>50</v>
      </c>
      <c r="D206" s="9">
        <f t="shared" si="27"/>
        <v>49.111085668938188</v>
      </c>
      <c r="E206" s="2">
        <f t="shared" si="35"/>
        <v>230</v>
      </c>
      <c r="F206" s="10">
        <f t="shared" si="36"/>
        <v>-0.50144852354343616</v>
      </c>
      <c r="G206" s="10">
        <f t="shared" si="37"/>
        <v>-0.42076527115968904</v>
      </c>
      <c r="H206" s="10">
        <f t="shared" si="39"/>
        <v>0.7559801352033142</v>
      </c>
      <c r="I206" s="18">
        <f t="shared" si="28"/>
        <v>114.88291168481483</v>
      </c>
      <c r="J206" s="18">
        <f t="shared" si="29"/>
        <v>120.09587990812624</v>
      </c>
      <c r="K206" s="18">
        <f t="shared" si="30"/>
        <v>40.888914331061819</v>
      </c>
      <c r="L206" s="2">
        <f t="shared" si="31"/>
        <v>75.737748808744001</v>
      </c>
      <c r="M206" s="2">
        <f t="shared" si="32"/>
        <v>564.12958898636543</v>
      </c>
      <c r="N206" s="2">
        <f t="shared" si="33"/>
        <v>680.38212168298276</v>
      </c>
    </row>
    <row r="207" spans="1:14" ht="15.6">
      <c r="A207" s="3" t="s">
        <v>198</v>
      </c>
      <c r="B207" s="2">
        <f t="shared" si="38"/>
        <v>-51</v>
      </c>
      <c r="C207" s="8">
        <f t="shared" si="34"/>
        <v>51</v>
      </c>
      <c r="D207" s="9">
        <f t="shared" si="27"/>
        <v>48.765146549590725</v>
      </c>
      <c r="E207" s="2">
        <f t="shared" si="35"/>
        <v>231</v>
      </c>
      <c r="F207" s="10">
        <f t="shared" si="36"/>
        <v>-0.51225345845319115</v>
      </c>
      <c r="G207" s="10">
        <f t="shared" si="37"/>
        <v>-0.41481467160431584</v>
      </c>
      <c r="H207" s="10">
        <f t="shared" si="39"/>
        <v>0.75201408399347702</v>
      </c>
      <c r="I207" s="18">
        <f t="shared" si="28"/>
        <v>114.50764601532423</v>
      </c>
      <c r="J207" s="18">
        <f t="shared" si="29"/>
        <v>120.81404839214899</v>
      </c>
      <c r="K207" s="18">
        <f t="shared" si="30"/>
        <v>41.23485345040929</v>
      </c>
      <c r="L207" s="2">
        <f t="shared" si="31"/>
        <v>74.666640888776882</v>
      </c>
      <c r="M207" s="2">
        <f t="shared" si="32"/>
        <v>576.28514075983992</v>
      </c>
      <c r="N207" s="2">
        <f t="shared" si="33"/>
        <v>676.81267559412936</v>
      </c>
    </row>
    <row r="208" spans="1:14" ht="15.6">
      <c r="A208" s="3" t="s">
        <v>199</v>
      </c>
      <c r="B208" s="2">
        <f t="shared" si="38"/>
        <v>-52</v>
      </c>
      <c r="C208" s="8">
        <f t="shared" si="34"/>
        <v>52</v>
      </c>
      <c r="D208" s="9">
        <f t="shared" si="27"/>
        <v>48.410414118896369</v>
      </c>
      <c r="E208" s="2">
        <f t="shared" si="35"/>
        <v>232</v>
      </c>
      <c r="F208" s="10">
        <f t="shared" si="36"/>
        <v>-0.52307387988984555</v>
      </c>
      <c r="G208" s="10">
        <f t="shared" si="37"/>
        <v>-0.40867010395903725</v>
      </c>
      <c r="H208" s="10">
        <f t="shared" si="39"/>
        <v>0.74791875381427175</v>
      </c>
      <c r="I208" s="18">
        <f t="shared" si="28"/>
        <v>114.12132015232558</v>
      </c>
      <c r="J208" s="18">
        <f t="shared" si="29"/>
        <v>121.53866807233489</v>
      </c>
      <c r="K208" s="18">
        <f t="shared" si="30"/>
        <v>41.589585881103623</v>
      </c>
      <c r="L208" s="2">
        <f t="shared" si="31"/>
        <v>73.560618712626663</v>
      </c>
      <c r="M208" s="2">
        <f t="shared" si="32"/>
        <v>588.45811487607625</v>
      </c>
      <c r="N208" s="2">
        <f t="shared" si="33"/>
        <v>673.12687843284471</v>
      </c>
    </row>
    <row r="209" spans="1:14" ht="15.6">
      <c r="A209" s="3" t="s">
        <v>200</v>
      </c>
      <c r="B209" s="2">
        <f t="shared" si="38"/>
        <v>-53</v>
      </c>
      <c r="C209" s="8">
        <f t="shared" si="34"/>
        <v>53</v>
      </c>
      <c r="D209" s="9">
        <f t="shared" si="27"/>
        <v>48.046814192815447</v>
      </c>
      <c r="E209" s="2">
        <f t="shared" si="35"/>
        <v>233</v>
      </c>
      <c r="F209" s="10">
        <f t="shared" si="36"/>
        <v>-0.53390635708646805</v>
      </c>
      <c r="G209" s="10">
        <f t="shared" si="37"/>
        <v>-0.40232729775813669</v>
      </c>
      <c r="H209" s="10">
        <f t="shared" si="39"/>
        <v>0.74369129841708681</v>
      </c>
      <c r="I209" s="18">
        <f t="shared" si="28"/>
        <v>113.72374994534006</v>
      </c>
      <c r="J209" s="18">
        <f t="shared" si="29"/>
        <v>122.26977360566372</v>
      </c>
      <c r="K209" s="18">
        <f t="shared" si="30"/>
        <v>41.953185807184546</v>
      </c>
      <c r="L209" s="2">
        <f t="shared" si="31"/>
        <v>72.418913596464577</v>
      </c>
      <c r="M209" s="2">
        <f t="shared" si="32"/>
        <v>600.64465172227654</v>
      </c>
      <c r="N209" s="2">
        <f t="shared" si="33"/>
        <v>669.32216857537821</v>
      </c>
    </row>
    <row r="210" spans="1:14" ht="15.6">
      <c r="A210" s="3" t="s">
        <v>201</v>
      </c>
      <c r="B210" s="2">
        <f t="shared" si="38"/>
        <v>-54</v>
      </c>
      <c r="C210" s="8">
        <f t="shared" si="34"/>
        <v>54</v>
      </c>
      <c r="D210" s="9">
        <f t="shared" si="27"/>
        <v>47.674276511669802</v>
      </c>
      <c r="E210" s="2">
        <f t="shared" si="35"/>
        <v>234</v>
      </c>
      <c r="F210" s="10">
        <f t="shared" si="36"/>
        <v>-0.54474715176147792</v>
      </c>
      <c r="G210" s="10">
        <f t="shared" si="37"/>
        <v>-0.39578197276450433</v>
      </c>
      <c r="H210" s="10">
        <f t="shared" si="39"/>
        <v>0.73932886504071682</v>
      </c>
      <c r="I210" s="18">
        <f t="shared" si="28"/>
        <v>113.3147526259565</v>
      </c>
      <c r="J210" s="18">
        <f t="shared" si="29"/>
        <v>123.00738656254691</v>
      </c>
      <c r="K210" s="18">
        <f t="shared" si="30"/>
        <v>42.325723488330205</v>
      </c>
      <c r="L210" s="2">
        <f t="shared" si="31"/>
        <v>71.240755097610744</v>
      </c>
      <c r="M210" s="2">
        <f t="shared" si="32"/>
        <v>612.84054573166259</v>
      </c>
      <c r="N210" s="2">
        <f t="shared" si="33"/>
        <v>665.39597853664509</v>
      </c>
    </row>
    <row r="211" spans="1:14" ht="15.6">
      <c r="A211" s="3" t="s">
        <v>202</v>
      </c>
      <c r="B211" s="2">
        <f t="shared" si="38"/>
        <v>-55</v>
      </c>
      <c r="C211" s="8">
        <f t="shared" si="34"/>
        <v>55</v>
      </c>
      <c r="D211" s="9">
        <f t="shared" si="27"/>
        <v>47.292735225997916</v>
      </c>
      <c r="E211" s="2">
        <f t="shared" si="35"/>
        <v>235</v>
      </c>
      <c r="F211" s="10">
        <f t="shared" si="36"/>
        <v>-0.55559220644633489</v>
      </c>
      <c r="G211" s="10">
        <f t="shared" si="37"/>
        <v>-0.38902985112428934</v>
      </c>
      <c r="H211" s="10">
        <f t="shared" si="39"/>
        <v>0.73482860251238624</v>
      </c>
      <c r="I211" s="18">
        <f t="shared" si="28"/>
        <v>112.89414736693658</v>
      </c>
      <c r="J211" s="18">
        <f t="shared" si="29"/>
        <v>123.75151418128885</v>
      </c>
      <c r="K211" s="18">
        <f t="shared" si="30"/>
        <v>42.70726477400207</v>
      </c>
      <c r="L211" s="2">
        <f t="shared" si="31"/>
        <v>70.025373202372094</v>
      </c>
      <c r="M211" s="2">
        <f t="shared" si="32"/>
        <v>625.04123225212675</v>
      </c>
      <c r="N211" s="2">
        <f t="shared" si="33"/>
        <v>661.34574226114773</v>
      </c>
    </row>
    <row r="212" spans="1:14" ht="15.6">
      <c r="A212" s="3" t="s">
        <v>203</v>
      </c>
      <c r="B212" s="2">
        <f t="shared" si="38"/>
        <v>-56</v>
      </c>
      <c r="C212" s="8">
        <f t="shared" si="34"/>
        <v>56</v>
      </c>
      <c r="D212" s="9">
        <f t="shared" si="27"/>
        <v>46.902129401661</v>
      </c>
      <c r="E212" s="2">
        <f t="shared" si="35"/>
        <v>236</v>
      </c>
      <c r="F212" s="10">
        <f t="shared" si="36"/>
        <v>-0.56643713312688104</v>
      </c>
      <c r="G212" s="10">
        <f t="shared" si="37"/>
        <v>-0.38206667054988913</v>
      </c>
      <c r="H212" s="10">
        <f t="shared" si="39"/>
        <v>0.73018767003416496</v>
      </c>
      <c r="I212" s="18">
        <f t="shared" si="28"/>
        <v>112.46175587195484</v>
      </c>
      <c r="J212" s="18">
        <f t="shared" si="29"/>
        <v>124.50214802637204</v>
      </c>
      <c r="K212" s="18">
        <f t="shared" si="30"/>
        <v>43.097870598339</v>
      </c>
      <c r="L212" s="2">
        <f t="shared" si="31"/>
        <v>68.772000698980051</v>
      </c>
      <c r="M212" s="2">
        <f t="shared" si="32"/>
        <v>637.24177476774128</v>
      </c>
      <c r="N212" s="2">
        <f t="shared" si="33"/>
        <v>657.16890303074842</v>
      </c>
    </row>
    <row r="213" spans="1:14" ht="15.6">
      <c r="A213" s="3" t="s">
        <v>204</v>
      </c>
      <c r="B213" s="2">
        <f t="shared" si="38"/>
        <v>-57</v>
      </c>
      <c r="C213" s="8">
        <f t="shared" si="34"/>
        <v>57</v>
      </c>
      <c r="D213" s="9">
        <f t="shared" si="27"/>
        <v>46.502403543235658</v>
      </c>
      <c r="E213" s="2">
        <f t="shared" si="35"/>
        <v>237</v>
      </c>
      <c r="F213" s="10">
        <f t="shared" si="36"/>
        <v>-0.57727720230500201</v>
      </c>
      <c r="G213" s="10">
        <f t="shared" si="37"/>
        <v>-0.3748881985566837</v>
      </c>
      <c r="H213" s="10">
        <f t="shared" si="39"/>
        <v>0.72540324667169376</v>
      </c>
      <c r="I213" s="18">
        <f t="shared" si="28"/>
        <v>112.01740299543096</v>
      </c>
      <c r="J213" s="18">
        <f t="shared" si="29"/>
        <v>125.25926254350013</v>
      </c>
      <c r="K213" s="18">
        <f t="shared" si="30"/>
        <v>43.497596456764327</v>
      </c>
      <c r="L213" s="2">
        <f t="shared" si="31"/>
        <v>67.47987574020307</v>
      </c>
      <c r="M213" s="2">
        <f t="shared" si="32"/>
        <v>649.43685259312736</v>
      </c>
      <c r="N213" s="2">
        <f t="shared" si="33"/>
        <v>652.86292200452453</v>
      </c>
    </row>
    <row r="214" spans="1:14" ht="15.6">
      <c r="A214" s="3" t="s">
        <v>205</v>
      </c>
      <c r="B214" s="2">
        <f t="shared" si="38"/>
        <v>-58</v>
      </c>
      <c r="C214" s="8">
        <f t="shared" si="34"/>
        <v>58</v>
      </c>
      <c r="D214" s="9">
        <f t="shared" si="27"/>
        <v>46.09350813448026</v>
      </c>
      <c r="E214" s="2">
        <f t="shared" si="35"/>
        <v>238</v>
      </c>
      <c r="F214" s="10">
        <f t="shared" si="36"/>
        <v>-0.58810733259610992</v>
      </c>
      <c r="G214" s="10">
        <f t="shared" si="37"/>
        <v>-0.36749024777245459</v>
      </c>
      <c r="H214" s="10">
        <f t="shared" si="39"/>
        <v>0.72047254155785045</v>
      </c>
      <c r="I214" s="18">
        <f t="shared" si="28"/>
        <v>111.56091739160806</v>
      </c>
      <c r="J214" s="18">
        <f t="shared" si="29"/>
        <v>126.02281350367456</v>
      </c>
      <c r="K214" s="18">
        <f t="shared" si="30"/>
        <v>43.906491865519754</v>
      </c>
      <c r="L214" s="2">
        <f t="shared" si="31"/>
        <v>66.148244599041803</v>
      </c>
      <c r="M214" s="2">
        <f t="shared" si="32"/>
        <v>661.62074917062364</v>
      </c>
      <c r="N214" s="2">
        <f t="shared" si="33"/>
        <v>648.42528740206546</v>
      </c>
    </row>
    <row r="215" spans="1:14" ht="15.6">
      <c r="A215" s="3" t="s">
        <v>206</v>
      </c>
      <c r="B215" s="2">
        <f t="shared" si="38"/>
        <v>-59</v>
      </c>
      <c r="C215" s="8">
        <f t="shared" si="34"/>
        <v>59</v>
      </c>
      <c r="D215" s="9">
        <f t="shared" si="27"/>
        <v>45.675400194393944</v>
      </c>
      <c r="E215" s="2">
        <f t="shared" si="35"/>
        <v>239</v>
      </c>
      <c r="F215" s="10">
        <f t="shared" si="36"/>
        <v>-0.59892208098660438</v>
      </c>
      <c r="G215" s="10">
        <f t="shared" si="37"/>
        <v>-0.35986869233088603</v>
      </c>
      <c r="H215" s="10">
        <f t="shared" si="39"/>
        <v>0.7153928048189564</v>
      </c>
      <c r="I215" s="18">
        <f t="shared" si="28"/>
        <v>111.09213219170432</v>
      </c>
      <c r="J215" s="18">
        <f t="shared" si="29"/>
        <v>126.79273632784003</v>
      </c>
      <c r="K215" s="18">
        <f t="shared" si="30"/>
        <v>44.324599805606056</v>
      </c>
      <c r="L215" s="2">
        <f t="shared" si="31"/>
        <v>64.776364619559502</v>
      </c>
      <c r="M215" s="2">
        <f t="shared" si="32"/>
        <v>673.7873411099298</v>
      </c>
      <c r="N215" s="2">
        <f t="shared" si="33"/>
        <v>643.85352433706078</v>
      </c>
    </row>
    <row r="216" spans="1:14" ht="15.6">
      <c r="A216" s="3" t="s">
        <v>207</v>
      </c>
      <c r="B216" s="2">
        <f t="shared" si="38"/>
        <v>-60</v>
      </c>
      <c r="C216" s="8">
        <f t="shared" si="34"/>
        <v>60</v>
      </c>
      <c r="D216" s="9">
        <f t="shared" ref="D216:D279" si="40">IF(C216&gt;90,(-1)*(180*_nn2+(-1)^_nn2*ASIN(-(-1)*SIN(_sigma*PI()/180)/(SQRT(_sinfi^2+(_cosfi*COS(C216*PI()/180))^2)))*180/PI()-ACOS((_sinfi/(SQRT(_sinfi^2+(_cosfi*COS(C216*PI()/180))^2))))*180/PI()),(-1)*(180*_nn1+(-1)^_nn1*ASIN(-(-1)*SIN(_sigma*PI()/180)/(SQRT(_sinfi^2+(_cosfi*COS(C216*PI()/180))^2)))*180/PI()+ACOS((_sinfi/(SQRT(_sinfi^2+(_cosfi*COS(C216*PI()/180))^2))))*180/PI()))</f>
        <v>45.248043847104498</v>
      </c>
      <c r="E216" s="2">
        <f t="shared" si="35"/>
        <v>240</v>
      </c>
      <c r="F216" s="10">
        <f t="shared" si="36"/>
        <v>-0.60971563388373551</v>
      </c>
      <c r="G216" s="10">
        <f t="shared" si="37"/>
        <v>-0.35201948535189848</v>
      </c>
      <c r="H216" s="10">
        <f t="shared" si="39"/>
        <v>0.71016133922534752</v>
      </c>
      <c r="I216" s="18">
        <f t="shared" ref="I216:I279" si="41">ACOS((_x1*F216+_y1*G216)/(((_x1^2+_y1^2)^0.5)*((F216^2+G216^2+H216^2)^0.5)))*180/PI()</f>
        <v>110.61088570761369</v>
      </c>
      <c r="J216" s="18">
        <f t="shared" ref="J216:J279" si="42">ACOS((_x2*F216+_y2*G216)/(((_x2^2+_y2^2)^0.5)*((F216^2+G216^2+H216^2)^0.5)))*180/PI()</f>
        <v>127.56894428279426</v>
      </c>
      <c r="K216" s="18">
        <f t="shared" ref="K216:K279" si="43">ACOS((H216)/((F216^2+G216^2+H216^2)^0.5))*180/PI()</f>
        <v>44.751956152895502</v>
      </c>
      <c r="L216" s="2">
        <f t="shared" ref="L216:L279" si="44">ABS(_s1*COS(I216*PI()/180))</f>
        <v>63.363507363341675</v>
      </c>
      <c r="M216" s="2">
        <f t="shared" ref="M216:M279" si="45">ABS(_s2*COS(J216*PI()/180))</f>
        <v>685.93008811920254</v>
      </c>
      <c r="N216" s="2">
        <f t="shared" ref="N216:N279" si="46">_sk*COS(K216*PI()/180)</f>
        <v>639.14520530281277</v>
      </c>
    </row>
    <row r="217" spans="1:14" ht="15.6">
      <c r="A217" s="3" t="s">
        <v>208</v>
      </c>
      <c r="B217" s="2">
        <f t="shared" si="38"/>
        <v>-61</v>
      </c>
      <c r="C217" s="8">
        <f t="shared" ref="C217:C280" si="47">ABS(B217)</f>
        <v>61</v>
      </c>
      <c r="D217" s="9">
        <f t="shared" si="40"/>
        <v>44.811410903525029</v>
      </c>
      <c r="E217" s="2">
        <f t="shared" ref="E217:E280" si="48">IF(E216&gt;180+_av,_av/0,E216+1)</f>
        <v>241</v>
      </c>
      <c r="F217" s="10">
        <f t="shared" ref="F217:F280" si="49">SIN(E217*PI()/180)*COS(D217*PI()/180)</f>
        <v>-0.62048179909801071</v>
      </c>
      <c r="G217" s="10">
        <f t="shared" ref="G217:G280" si="50">COS(E217*PI()/180)*COS(D217*PI()/180)</f>
        <v>-0.34393867750172563</v>
      </c>
      <c r="H217" s="10">
        <f t="shared" si="39"/>
        <v>0.70477551256159565</v>
      </c>
      <c r="I217" s="18">
        <f t="shared" si="41"/>
        <v>110.11702216025699</v>
      </c>
      <c r="J217" s="18">
        <f t="shared" si="42"/>
        <v>128.35132653810939</v>
      </c>
      <c r="K217" s="18">
        <f t="shared" si="43"/>
        <v>45.188589096474978</v>
      </c>
      <c r="L217" s="2">
        <f t="shared" si="44"/>
        <v>61.908961950310626</v>
      </c>
      <c r="M217" s="2">
        <f t="shared" si="45"/>
        <v>698.04202398526195</v>
      </c>
      <c r="N217" s="2">
        <f t="shared" si="46"/>
        <v>634.29796130543605</v>
      </c>
    </row>
    <row r="218" spans="1:14" ht="15.6">
      <c r="A218" s="3" t="s">
        <v>209</v>
      </c>
      <c r="B218" s="2">
        <f t="shared" ref="B218:B281" si="51">IF(B217&lt;_as,_as/0,B217-1)</f>
        <v>-62</v>
      </c>
      <c r="C218" s="8">
        <f t="shared" si="47"/>
        <v>62</v>
      </c>
      <c r="D218" s="9">
        <f t="shared" si="40"/>
        <v>44.36548145241153</v>
      </c>
      <c r="E218" s="2">
        <f t="shared" si="48"/>
        <v>242</v>
      </c>
      <c r="F218" s="10">
        <f t="shared" si="49"/>
        <v>-0.63121399890525409</v>
      </c>
      <c r="G218" s="10">
        <f t="shared" si="50"/>
        <v>-0.33562243661468188</v>
      </c>
      <c r="H218" s="10">
        <f t="shared" si="39"/>
        <v>0.69923277070433543</v>
      </c>
      <c r="I218" s="18">
        <f t="shared" si="41"/>
        <v>109.61039243029001</v>
      </c>
      <c r="J218" s="18">
        <f t="shared" si="42"/>
        <v>129.13974607274568</v>
      </c>
      <c r="K218" s="18">
        <f t="shared" si="43"/>
        <v>45.634518547588478</v>
      </c>
      <c r="L218" s="2">
        <f t="shared" si="44"/>
        <v>60.412038590642752</v>
      </c>
      <c r="M218" s="2">
        <f t="shared" si="45"/>
        <v>710.11574876841087</v>
      </c>
      <c r="N218" s="2">
        <f t="shared" si="46"/>
        <v>629.30949363390187</v>
      </c>
    </row>
    <row r="219" spans="1:14" ht="15.6">
      <c r="A219" s="3" t="s">
        <v>210</v>
      </c>
      <c r="B219" s="2">
        <f t="shared" si="51"/>
        <v>-63</v>
      </c>
      <c r="C219" s="8">
        <f t="shared" si="47"/>
        <v>63</v>
      </c>
      <c r="D219" s="9">
        <f t="shared" si="40"/>
        <v>43.910244458138578</v>
      </c>
      <c r="E219" s="2">
        <f t="shared" si="48"/>
        <v>243</v>
      </c>
      <c r="F219" s="10">
        <f t="shared" si="49"/>
        <v>-0.64190526434141615</v>
      </c>
      <c r="G219" s="10">
        <f t="shared" si="50"/>
        <v>-0.32706706834640031</v>
      </c>
      <c r="H219" s="10">
        <f t="shared" si="39"/>
        <v>0.69353065138757053</v>
      </c>
      <c r="I219" s="18">
        <f t="shared" si="41"/>
        <v>109.0908548284652</v>
      </c>
      <c r="J219" s="18">
        <f t="shared" si="42"/>
        <v>129.93403741883884</v>
      </c>
      <c r="K219" s="18">
        <f t="shared" si="43"/>
        <v>46.089755541861422</v>
      </c>
      <c r="L219" s="2">
        <f t="shared" si="44"/>
        <v>58.872072302352045</v>
      </c>
      <c r="M219" s="2">
        <f t="shared" si="45"/>
        <v>722.14342238409313</v>
      </c>
      <c r="N219" s="2">
        <f t="shared" si="46"/>
        <v>624.17758624881344</v>
      </c>
    </row>
    <row r="220" spans="1:14" ht="15.6">
      <c r="A220" s="3" t="s">
        <v>211</v>
      </c>
      <c r="B220" s="2">
        <f t="shared" si="51"/>
        <v>-64</v>
      </c>
      <c r="C220" s="8">
        <f t="shared" si="47"/>
        <v>64</v>
      </c>
      <c r="D220" s="9">
        <f t="shared" si="40"/>
        <v>43.445698362189773</v>
      </c>
      <c r="E220" s="2">
        <f t="shared" si="48"/>
        <v>244</v>
      </c>
      <c r="F220" s="10">
        <f t="shared" si="49"/>
        <v>-0.6525482308880094</v>
      </c>
      <c r="G220" s="10">
        <f t="shared" si="50"/>
        <v>-0.31826903781508253</v>
      </c>
      <c r="H220" s="10">
        <f t="shared" si="39"/>
        <v>0.68766679862647928</v>
      </c>
      <c r="I220" s="18">
        <f t="shared" si="41"/>
        <v>108.55827588251925</v>
      </c>
      <c r="J220" s="18">
        <f t="shared" si="42"/>
        <v>130.73400422880454</v>
      </c>
      <c r="K220" s="18">
        <f t="shared" si="43"/>
        <v>46.554301637810227</v>
      </c>
      <c r="L220" s="2">
        <f t="shared" si="44"/>
        <v>57.288426806714824</v>
      </c>
      <c r="M220" s="2">
        <f t="shared" si="45"/>
        <v>734.11675974901061</v>
      </c>
      <c r="N220" s="2">
        <f t="shared" si="46"/>
        <v>618.9001187638313</v>
      </c>
    </row>
    <row r="221" spans="1:14" ht="15.6">
      <c r="A221" s="3" t="s">
        <v>212</v>
      </c>
      <c r="B221" s="2">
        <f t="shared" si="51"/>
        <v>-65</v>
      </c>
      <c r="C221" s="8">
        <f t="shared" si="47"/>
        <v>65</v>
      </c>
      <c r="D221" s="9">
        <f t="shared" si="40"/>
        <v>42.971851685039951</v>
      </c>
      <c r="E221" s="2">
        <f t="shared" si="48"/>
        <v>245</v>
      </c>
      <c r="F221" s="10">
        <f t="shared" si="49"/>
        <v>-0.66313513570939331</v>
      </c>
      <c r="G221" s="10">
        <f t="shared" si="50"/>
        <v>-0.3092249921729448</v>
      </c>
      <c r="H221" s="10">
        <f t="shared" si="39"/>
        <v>0.68163897776119498</v>
      </c>
      <c r="I221" s="18">
        <f t="shared" si="41"/>
        <v>108.01253113702754</v>
      </c>
      <c r="J221" s="18">
        <f t="shared" si="42"/>
        <v>131.53941665042277</v>
      </c>
      <c r="K221" s="18">
        <f t="shared" si="43"/>
        <v>47.028148314960042</v>
      </c>
      <c r="L221" s="2">
        <f t="shared" si="44"/>
        <v>55.660498591130043</v>
      </c>
      <c r="M221" s="2">
        <f t="shared" si="45"/>
        <v>746.02702767306732</v>
      </c>
      <c r="N221" s="2">
        <f t="shared" si="46"/>
        <v>613.47507998507558</v>
      </c>
    </row>
    <row r="222" spans="1:14" ht="15.6">
      <c r="A222" s="3" t="s">
        <v>213</v>
      </c>
      <c r="B222" s="2">
        <f t="shared" si="51"/>
        <v>-66</v>
      </c>
      <c r="C222" s="8">
        <f t="shared" si="47"/>
        <v>66</v>
      </c>
      <c r="D222" s="9">
        <f t="shared" si="40"/>
        <v>42.488723624790907</v>
      </c>
      <c r="E222" s="2">
        <f t="shared" si="48"/>
        <v>246</v>
      </c>
      <c r="F222" s="10">
        <f t="shared" si="49"/>
        <v>-0.67365781660475765</v>
      </c>
      <c r="G222" s="10">
        <f t="shared" si="50"/>
        <v>-0.29993178403475512</v>
      </c>
      <c r="H222" s="10">
        <f t="shared" si="39"/>
        <v>0.67544509107183515</v>
      </c>
      <c r="I222" s="18">
        <f t="shared" si="41"/>
        <v>107.45350596223224</v>
      </c>
      <c r="J222" s="18">
        <f t="shared" si="42"/>
        <v>132.3500084929359</v>
      </c>
      <c r="K222" s="18">
        <f t="shared" si="43"/>
        <v>47.511276375209093</v>
      </c>
      <c r="L222" s="2">
        <f t="shared" si="44"/>
        <v>53.987721126255934</v>
      </c>
      <c r="M222" s="2">
        <f t="shared" si="45"/>
        <v>757.86504368035207</v>
      </c>
      <c r="N222" s="2">
        <f t="shared" si="46"/>
        <v>607.90058196465168</v>
      </c>
    </row>
    <row r="223" spans="1:14" ht="15.6">
      <c r="A223" s="3" t="s">
        <v>214</v>
      </c>
      <c r="B223" s="2">
        <f t="shared" si="51"/>
        <v>-67</v>
      </c>
      <c r="C223" s="8">
        <f t="shared" si="47"/>
        <v>67</v>
      </c>
      <c r="D223" s="9">
        <f t="shared" si="40"/>
        <v>41.996344648616514</v>
      </c>
      <c r="E223" s="2">
        <f t="shared" si="48"/>
        <v>247</v>
      </c>
      <c r="F223" s="10">
        <f t="shared" si="49"/>
        <v>-0.68410771283735239</v>
      </c>
      <c r="G223" s="10">
        <f t="shared" si="50"/>
        <v>-0.29038649567420827</v>
      </c>
      <c r="H223" s="10">
        <f t="shared" si="39"/>
        <v>0.66908319390528681</v>
      </c>
      <c r="I223" s="18">
        <f t="shared" si="41"/>
        <v>106.88109636742216</v>
      </c>
      <c r="J223" s="18">
        <f t="shared" si="42"/>
        <v>133.16547416543233</v>
      </c>
      <c r="K223" s="18">
        <f t="shared" si="43"/>
        <v>48.003655351383493</v>
      </c>
      <c r="L223" s="2">
        <f t="shared" si="44"/>
        <v>52.26956922135745</v>
      </c>
      <c r="M223" s="2">
        <f t="shared" si="45"/>
        <v>769.62117694202141</v>
      </c>
      <c r="N223" s="2">
        <f t="shared" si="46"/>
        <v>602.17487451475813</v>
      </c>
    </row>
    <row r="224" spans="1:14" ht="15.6">
      <c r="A224" s="3" t="s">
        <v>215</v>
      </c>
      <c r="B224" s="2">
        <f t="shared" si="51"/>
        <v>-68</v>
      </c>
      <c r="C224" s="8">
        <f t="shared" si="47"/>
        <v>68</v>
      </c>
      <c r="D224" s="9">
        <f t="shared" si="40"/>
        <v>41.494757072784296</v>
      </c>
      <c r="E224" s="2">
        <f t="shared" si="48"/>
        <v>248</v>
      </c>
      <c r="F224" s="10">
        <f t="shared" si="49"/>
        <v>-0.69447586800099526</v>
      </c>
      <c r="G224" s="10">
        <f t="shared" si="50"/>
        <v>-0.2805864638820369</v>
      </c>
      <c r="H224" s="10">
        <f t="shared" si="39"/>
        <v>0.66255151124304179</v>
      </c>
      <c r="I224" s="18">
        <f t="shared" si="41"/>
        <v>106.29520981402142</v>
      </c>
      <c r="J224" s="18">
        <f t="shared" si="42"/>
        <v>133.98546536690685</v>
      </c>
      <c r="K224" s="18">
        <f t="shared" si="43"/>
        <v>48.505242927215711</v>
      </c>
      <c r="L224" s="2">
        <f t="shared" si="44"/>
        <v>50.505563498766612</v>
      </c>
      <c r="M224" s="2">
        <f t="shared" si="45"/>
        <v>781.28535150111952</v>
      </c>
      <c r="N224" s="2">
        <f t="shared" si="46"/>
        <v>596.29636011873777</v>
      </c>
    </row>
    <row r="225" spans="1:14" ht="15.6">
      <c r="A225" s="3" t="s">
        <v>216</v>
      </c>
      <c r="B225" s="2">
        <f t="shared" si="51"/>
        <v>-69</v>
      </c>
      <c r="C225" s="8">
        <f t="shared" si="47"/>
        <v>69</v>
      </c>
      <c r="D225" s="9">
        <f t="shared" si="40"/>
        <v>40.984015626753489</v>
      </c>
      <c r="E225" s="2">
        <f t="shared" si="48"/>
        <v>249</v>
      </c>
      <c r="F225" s="10">
        <f t="shared" si="49"/>
        <v>-0.70475293507894698</v>
      </c>
      <c r="G225" s="10">
        <f t="shared" si="50"/>
        <v>-0.27052930536245734</v>
      </c>
      <c r="H225" s="10">
        <f t="shared" si="39"/>
        <v>0.65584845462783237</v>
      </c>
      <c r="I225" s="18">
        <f t="shared" si="41"/>
        <v>105.69576602314645</v>
      </c>
      <c r="J225" s="18">
        <f t="shared" si="42"/>
        <v>134.80958750543058</v>
      </c>
      <c r="K225" s="18">
        <f t="shared" si="43"/>
        <v>49.015984373246518</v>
      </c>
      <c r="L225" s="2">
        <f t="shared" si="44"/>
        <v>48.695274965242298</v>
      </c>
      <c r="M225" s="2">
        <f t="shared" si="45"/>
        <v>792.84705196381549</v>
      </c>
      <c r="N225" s="2">
        <f t="shared" si="46"/>
        <v>590.26360916504927</v>
      </c>
    </row>
    <row r="226" spans="1:14" ht="15.6">
      <c r="A226" s="3" t="s">
        <v>217</v>
      </c>
      <c r="B226" s="2">
        <f t="shared" si="51"/>
        <v>-70</v>
      </c>
      <c r="C226" s="8">
        <f t="shared" si="47"/>
        <v>70</v>
      </c>
      <c r="D226" s="9">
        <f t="shared" si="40"/>
        <v>40.464187996609354</v>
      </c>
      <c r="E226" s="2">
        <f t="shared" si="48"/>
        <v>250</v>
      </c>
      <c r="F226" s="10">
        <f t="shared" si="49"/>
        <v>-0.71492918384267445</v>
      </c>
      <c r="G226" s="10">
        <f t="shared" si="50"/>
        <v>-0.26021294252696364</v>
      </c>
      <c r="H226" s="10">
        <f t="shared" si="39"/>
        <v>0.64897263935508598</v>
      </c>
      <c r="I226" s="18">
        <f t="shared" si="41"/>
        <v>105.08269777201654</v>
      </c>
      <c r="J226" s="18">
        <f t="shared" si="42"/>
        <v>135.63739582188828</v>
      </c>
      <c r="K226" s="18">
        <f t="shared" si="43"/>
        <v>49.535812003390646</v>
      </c>
      <c r="L226" s="2">
        <f t="shared" si="44"/>
        <v>46.838329654853446</v>
      </c>
      <c r="M226" s="2">
        <f t="shared" si="45"/>
        <v>804.29533182300884</v>
      </c>
      <c r="N226" s="2">
        <f t="shared" si="46"/>
        <v>584.07537541957743</v>
      </c>
    </row>
    <row r="227" spans="1:14" ht="15.6">
      <c r="A227" s="3" t="s">
        <v>218</v>
      </c>
      <c r="B227" s="2">
        <f t="shared" si="51"/>
        <v>-71</v>
      </c>
      <c r="C227" s="8">
        <f t="shared" si="47"/>
        <v>71</v>
      </c>
      <c r="D227" s="9">
        <f t="shared" si="40"/>
        <v>39.935355342894184</v>
      </c>
      <c r="E227" s="2">
        <f t="shared" si="48"/>
        <v>251</v>
      </c>
      <c r="F227" s="10">
        <f t="shared" si="49"/>
        <v>-0.72499451072757304</v>
      </c>
      <c r="G227" s="10">
        <f t="shared" si="50"/>
        <v>-0.2496356295269338</v>
      </c>
      <c r="H227" s="10">
        <f t="shared" si="39"/>
        <v>0.64192290182355893</v>
      </c>
      <c r="I227" s="18">
        <f t="shared" si="41"/>
        <v>104.45595167326601</v>
      </c>
      <c r="J227" s="18">
        <f t="shared" si="42"/>
        <v>136.46839119184156</v>
      </c>
      <c r="K227" s="18">
        <f t="shared" si="43"/>
        <v>50.064644657105816</v>
      </c>
      <c r="L227" s="2">
        <f t="shared" si="44"/>
        <v>44.934413314848022</v>
      </c>
      <c r="M227" s="2">
        <f t="shared" si="45"/>
        <v>815.61882456852015</v>
      </c>
      <c r="N227" s="2">
        <f t="shared" si="46"/>
        <v>577.73061164120315</v>
      </c>
    </row>
    <row r="228" spans="1:14" ht="15.6">
      <c r="A228" s="3" t="s">
        <v>219</v>
      </c>
      <c r="B228" s="2">
        <f t="shared" si="51"/>
        <v>-72</v>
      </c>
      <c r="C228" s="8">
        <f t="shared" si="47"/>
        <v>72</v>
      </c>
      <c r="D228" s="9">
        <f t="shared" si="40"/>
        <v>39.397612787732925</v>
      </c>
      <c r="E228" s="2">
        <f t="shared" si="48"/>
        <v>252</v>
      </c>
      <c r="F228" s="10">
        <f t="shared" si="49"/>
        <v>-0.73493845130932767</v>
      </c>
      <c r="G228" s="10">
        <f t="shared" si="50"/>
        <v>-0.23879597834930946</v>
      </c>
      <c r="H228" s="10">
        <f t="shared" si="39"/>
        <v>0.63469831692800571</v>
      </c>
      <c r="I228" s="18">
        <f t="shared" si="41"/>
        <v>103.81548893091443</v>
      </c>
      <c r="J228" s="18">
        <f t="shared" si="42"/>
        <v>137.30201557739676</v>
      </c>
      <c r="K228" s="18">
        <f t="shared" si="43"/>
        <v>50.602387212267089</v>
      </c>
      <c r="L228" s="2">
        <f t="shared" si="44"/>
        <v>42.983276102875685</v>
      </c>
      <c r="M228" s="2">
        <f t="shared" si="45"/>
        <v>826.8057577229938</v>
      </c>
      <c r="N228" s="2">
        <f t="shared" si="46"/>
        <v>571.22848523520508</v>
      </c>
    </row>
    <row r="229" spans="1:14" ht="15.6">
      <c r="A229" s="3" t="s">
        <v>220</v>
      </c>
      <c r="B229" s="2">
        <f t="shared" si="51"/>
        <v>-73</v>
      </c>
      <c r="C229" s="8">
        <f t="shared" si="47"/>
        <v>73</v>
      </c>
      <c r="D229" s="9">
        <f t="shared" si="40"/>
        <v>38.851069866041826</v>
      </c>
      <c r="E229" s="2">
        <f t="shared" si="48"/>
        <v>253</v>
      </c>
      <c r="F229" s="10">
        <f t="shared" si="49"/>
        <v>-0.74475019548810706</v>
      </c>
      <c r="G229" s="10">
        <f t="shared" si="50"/>
        <v>-0.22769298478304981</v>
      </c>
      <c r="H229" s="10">
        <f t="shared" si="39"/>
        <v>0.62729821536571595</v>
      </c>
      <c r="I229" s="18">
        <f t="shared" si="41"/>
        <v>103.16128606651178</v>
      </c>
      <c r="J229" s="18">
        <f t="shared" si="42"/>
        <v>138.13764709969578</v>
      </c>
      <c r="K229" s="18">
        <f t="shared" si="43"/>
        <v>51.148930133958174</v>
      </c>
      <c r="L229" s="2">
        <f t="shared" si="44"/>
        <v>40.984737260948933</v>
      </c>
      <c r="M229" s="2">
        <f t="shared" si="45"/>
        <v>837.84396992412019</v>
      </c>
      <c r="N229" s="2">
        <f t="shared" si="46"/>
        <v>564.56839382914438</v>
      </c>
    </row>
    <row r="230" spans="1:14" ht="15.6">
      <c r="A230" s="3" t="s">
        <v>221</v>
      </c>
      <c r="B230" s="2">
        <f t="shared" si="51"/>
        <v>-74</v>
      </c>
      <c r="C230" s="8">
        <f t="shared" si="47"/>
        <v>74</v>
      </c>
      <c r="D230" s="9">
        <f t="shared" si="40"/>
        <v>38.295850935555933</v>
      </c>
      <c r="E230" s="2">
        <f t="shared" si="48"/>
        <v>254</v>
      </c>
      <c r="F230" s="10">
        <f t="shared" si="49"/>
        <v>-0.75441860546812245</v>
      </c>
      <c r="G230" s="10">
        <f t="shared" si="50"/>
        <v>-0.21632605404857844</v>
      </c>
      <c r="H230" s="10">
        <f t="shared" si="39"/>
        <v>0.61972220071843886</v>
      </c>
      <c r="I230" s="18">
        <f t="shared" si="41"/>
        <v>102.49333560880109</v>
      </c>
      <c r="J230" s="18">
        <f t="shared" si="42"/>
        <v>138.97459470208381</v>
      </c>
      <c r="K230" s="18">
        <f t="shared" si="43"/>
        <v>51.704149064444067</v>
      </c>
      <c r="L230" s="2">
        <f t="shared" si="44"/>
        <v>38.93868972874408</v>
      </c>
      <c r="M230" s="2">
        <f t="shared" si="45"/>
        <v>848.72093115163796</v>
      </c>
      <c r="N230" s="2">
        <f t="shared" si="46"/>
        <v>557.74998064659508</v>
      </c>
    </row>
    <row r="231" spans="1:14" ht="15.6">
      <c r="A231" s="3" t="s">
        <v>222</v>
      </c>
      <c r="B231" s="2">
        <f t="shared" si="51"/>
        <v>-75</v>
      </c>
      <c r="C231" s="8">
        <f t="shared" si="47"/>
        <v>75</v>
      </c>
      <c r="D231" s="9">
        <f t="shared" si="40"/>
        <v>37.732095540419039</v>
      </c>
      <c r="E231" s="2">
        <f t="shared" si="48"/>
        <v>255</v>
      </c>
      <c r="F231" s="10">
        <f t="shared" si="49"/>
        <v>-0.76393223659734322</v>
      </c>
      <c r="G231" s="10">
        <f t="shared" si="50"/>
        <v>-0.20469502586835936</v>
      </c>
      <c r="H231" s="10">
        <f t="shared" ref="H231:H294" si="52">SIN(D231*PI()/180)</f>
        <v>0.61197016616182565</v>
      </c>
      <c r="I231" s="18">
        <f t="shared" si="41"/>
        <v>101.81164674013517</v>
      </c>
      <c r="J231" s="18">
        <f t="shared" si="42"/>
        <v>139.81209237453294</v>
      </c>
      <c r="K231" s="18">
        <f t="shared" si="43"/>
        <v>52.267904459580961</v>
      </c>
      <c r="L231" s="2">
        <f t="shared" si="44"/>
        <v>36.845104656304692</v>
      </c>
      <c r="M231" s="2">
        <f t="shared" si="45"/>
        <v>859.42376617201103</v>
      </c>
      <c r="N231" s="2">
        <f t="shared" si="46"/>
        <v>550.77314954564315</v>
      </c>
    </row>
    <row r="232" spans="1:14" ht="15.6">
      <c r="A232" s="3" t="s">
        <v>223</v>
      </c>
      <c r="B232" s="2">
        <f t="shared" si="51"/>
        <v>-76</v>
      </c>
      <c r="C232" s="8">
        <f t="shared" si="47"/>
        <v>76</v>
      </c>
      <c r="D232" s="9">
        <f t="shared" si="40"/>
        <v>37.15995872315699</v>
      </c>
      <c r="E232" s="2">
        <f t="shared" si="48"/>
        <v>256</v>
      </c>
      <c r="F232" s="10">
        <f t="shared" si="49"/>
        <v>-0.7732793611063743</v>
      </c>
      <c r="G232" s="10">
        <f t="shared" si="50"/>
        <v>-0.1928001987445031</v>
      </c>
      <c r="H232" s="10">
        <f t="shared" si="52"/>
        <v>0.60404231064636338</v>
      </c>
      <c r="I232" s="18">
        <f t="shared" si="41"/>
        <v>101.11624589285972</v>
      </c>
      <c r="J232" s="18">
        <f t="shared" si="42"/>
        <v>140.64929291203515</v>
      </c>
      <c r="K232" s="18">
        <f t="shared" si="43"/>
        <v>52.840041276843017</v>
      </c>
      <c r="L232" s="2">
        <f t="shared" si="44"/>
        <v>34.704035774010542</v>
      </c>
      <c r="M232" s="2">
        <f t="shared" si="45"/>
        <v>869.93928124467084</v>
      </c>
      <c r="N232" s="2">
        <f t="shared" si="46"/>
        <v>543.63807958172708</v>
      </c>
    </row>
    <row r="233" spans="1:14" ht="15.6">
      <c r="A233" s="3" t="s">
        <v>224</v>
      </c>
      <c r="B233" s="2">
        <f t="shared" si="51"/>
        <v>-77</v>
      </c>
      <c r="C233" s="8">
        <f t="shared" si="47"/>
        <v>77</v>
      </c>
      <c r="D233" s="9">
        <f t="shared" si="40"/>
        <v>36.5796112800044</v>
      </c>
      <c r="E233" s="2">
        <f t="shared" si="48"/>
        <v>257</v>
      </c>
      <c r="F233" s="10">
        <f t="shared" si="49"/>
        <v>-0.78244799475683036</v>
      </c>
      <c r="G233" s="10">
        <f t="shared" si="50"/>
        <v>-0.18064235319933372</v>
      </c>
      <c r="H233" s="10">
        <f t="shared" si="52"/>
        <v>0.59593915438710887</v>
      </c>
      <c r="I233" s="18">
        <f t="shared" si="41"/>
        <v>100.40717728893701</v>
      </c>
      <c r="J233" s="18">
        <f t="shared" si="42"/>
        <v>141.48526118411397</v>
      </c>
      <c r="K233" s="18">
        <f t="shared" si="43"/>
        <v>53.420388719995607</v>
      </c>
      <c r="L233" s="2">
        <f t="shared" si="44"/>
        <v>32.515623575880063</v>
      </c>
      <c r="M233" s="2">
        <f t="shared" si="45"/>
        <v>880.2539941014337</v>
      </c>
      <c r="N233" s="2">
        <f t="shared" si="46"/>
        <v>536.34523894839811</v>
      </c>
    </row>
    <row r="234" spans="1:14" ht="15.6">
      <c r="A234" s="3" t="s">
        <v>225</v>
      </c>
      <c r="B234" s="2">
        <f t="shared" si="51"/>
        <v>-78</v>
      </c>
      <c r="C234" s="8">
        <f t="shared" si="47"/>
        <v>78</v>
      </c>
      <c r="D234" s="9">
        <f t="shared" si="40"/>
        <v>35.991239954784646</v>
      </c>
      <c r="E234" s="2">
        <f t="shared" si="48"/>
        <v>258</v>
      </c>
      <c r="F234" s="10">
        <f t="shared" si="49"/>
        <v>-0.79142592637824205</v>
      </c>
      <c r="G234" s="10">
        <f t="shared" si="50"/>
        <v>-0.16822277372747158</v>
      </c>
      <c r="H234" s="10">
        <f t="shared" si="52"/>
        <v>0.58766155349467719</v>
      </c>
      <c r="I234" s="18">
        <f t="shared" si="41"/>
        <v>99.684503416236112</v>
      </c>
      <c r="J234" s="18">
        <f t="shared" si="42"/>
        <v>142.31896690026213</v>
      </c>
      <c r="K234" s="18">
        <f t="shared" si="43"/>
        <v>54.008760045215354</v>
      </c>
      <c r="L234" s="2">
        <f t="shared" si="44"/>
        <v>30.280099270944888</v>
      </c>
      <c r="M234" s="2">
        <f t="shared" si="45"/>
        <v>890.35416717552221</v>
      </c>
      <c r="N234" s="2">
        <f t="shared" si="46"/>
        <v>528.89539814520947</v>
      </c>
    </row>
    <row r="235" spans="1:14" ht="15.6">
      <c r="A235" s="3" t="s">
        <v>226</v>
      </c>
      <c r="B235" s="2">
        <f t="shared" si="51"/>
        <v>-79</v>
      </c>
      <c r="C235" s="8">
        <f t="shared" si="47"/>
        <v>79</v>
      </c>
      <c r="D235" s="9">
        <f t="shared" si="40"/>
        <v>35.395047566844084</v>
      </c>
      <c r="E235" s="2">
        <f t="shared" si="48"/>
        <v>259</v>
      </c>
      <c r="F235" s="10">
        <f t="shared" si="49"/>
        <v>-0.80020075023899695</v>
      </c>
      <c r="G235" s="10">
        <f t="shared" si="50"/>
        <v>-0.15554326920369105</v>
      </c>
      <c r="H235" s="10">
        <f t="shared" si="52"/>
        <v>0.57921071357699749</v>
      </c>
      <c r="I235" s="18">
        <f t="shared" si="41"/>
        <v>98.948305435167796</v>
      </c>
      <c r="J235" s="18">
        <f t="shared" si="42"/>
        <v>143.14927686817327</v>
      </c>
      <c r="K235" s="18">
        <f t="shared" si="43"/>
        <v>54.604952433155916</v>
      </c>
      <c r="L235" s="2">
        <f t="shared" si="44"/>
        <v>27.997788456664374</v>
      </c>
      <c r="M235" s="2">
        <f t="shared" si="45"/>
        <v>900.2258440188715</v>
      </c>
      <c r="N235" s="2">
        <f t="shared" si="46"/>
        <v>521.28964221929778</v>
      </c>
    </row>
    <row r="236" spans="1:14" ht="15.6">
      <c r="A236" s="3" t="s">
        <v>227</v>
      </c>
      <c r="B236" s="2">
        <f t="shared" si="51"/>
        <v>-80</v>
      </c>
      <c r="C236" s="8">
        <f t="shared" si="47"/>
        <v>80</v>
      </c>
      <c r="D236" s="9">
        <f t="shared" si="40"/>
        <v>34.79125306892908</v>
      </c>
      <c r="E236" s="2">
        <f t="shared" si="48"/>
        <v>260</v>
      </c>
      <c r="F236" s="10">
        <f t="shared" si="49"/>
        <v>-0.80875990116136243</v>
      </c>
      <c r="G236" s="10">
        <f t="shared" si="50"/>
        <v>-0.14260619148985959</v>
      </c>
      <c r="H236" s="10">
        <f t="shared" si="52"/>
        <v>0.57058820214075645</v>
      </c>
      <c r="I236" s="18">
        <f t="shared" si="41"/>
        <v>98.198683509690511</v>
      </c>
      <c r="J236" s="18">
        <f t="shared" si="42"/>
        <v>143.97494675959516</v>
      </c>
      <c r="K236" s="18">
        <f t="shared" si="43"/>
        <v>55.208746931070912</v>
      </c>
      <c r="L236" s="2">
        <f t="shared" si="44"/>
        <v>25.669114468174723</v>
      </c>
      <c r="M236" s="2">
        <f t="shared" si="45"/>
        <v>909.8548888065327</v>
      </c>
      <c r="N236" s="2">
        <f t="shared" si="46"/>
        <v>513.52938192668091</v>
      </c>
    </row>
    <row r="237" spans="1:14" ht="15.6">
      <c r="A237" s="3" t="s">
        <v>228</v>
      </c>
      <c r="B237" s="2">
        <f t="shared" si="51"/>
        <v>-81</v>
      </c>
      <c r="C237" s="8">
        <f t="shared" si="47"/>
        <v>81</v>
      </c>
      <c r="D237" s="9">
        <f t="shared" si="40"/>
        <v>34.180091531360404</v>
      </c>
      <c r="E237" s="2">
        <f t="shared" si="48"/>
        <v>261</v>
      </c>
      <c r="F237" s="10">
        <f t="shared" si="49"/>
        <v>-0.81709069225382958</v>
      </c>
      <c r="G237" s="10">
        <f t="shared" si="50"/>
        <v>-0.12941445198701088</v>
      </c>
      <c r="H237" s="10">
        <f t="shared" si="52"/>
        <v>0.56179595962329509</v>
      </c>
      <c r="I237" s="18">
        <f t="shared" si="41"/>
        <v>97.435757057164849</v>
      </c>
      <c r="J237" s="18">
        <f t="shared" si="42"/>
        <v>144.79461242436011</v>
      </c>
      <c r="K237" s="18">
        <f t="shared" si="43"/>
        <v>55.819908468639589</v>
      </c>
      <c r="L237" s="2">
        <f t="shared" si="44"/>
        <v>23.294601357661946</v>
      </c>
      <c r="M237" s="2">
        <f t="shared" si="45"/>
        <v>919.22702878555845</v>
      </c>
      <c r="N237" s="2">
        <f t="shared" si="46"/>
        <v>505.6163636609657</v>
      </c>
    </row>
    <row r="238" spans="1:14" ht="15.6">
      <c r="A238" s="3" t="s">
        <v>229</v>
      </c>
      <c r="B238" s="2">
        <f t="shared" si="51"/>
        <v>-82</v>
      </c>
      <c r="C238" s="8">
        <f t="shared" si="47"/>
        <v>82</v>
      </c>
      <c r="D238" s="9">
        <f t="shared" si="40"/>
        <v>33.56181404939727</v>
      </c>
      <c r="E238" s="2">
        <f t="shared" si="48"/>
        <v>262</v>
      </c>
      <c r="F238" s="10">
        <f t="shared" si="49"/>
        <v>-0.82518035509647447</v>
      </c>
      <c r="G238" s="10">
        <f t="shared" si="50"/>
        <v>-0.11597153588527387</v>
      </c>
      <c r="H238" s="10">
        <f t="shared" si="52"/>
        <v>0.55283630889013335</v>
      </c>
      <c r="I238" s="18">
        <f t="shared" si="41"/>
        <v>96.659664912082334</v>
      </c>
      <c r="J238" s="18">
        <f t="shared" si="42"/>
        <v>145.60678082892323</v>
      </c>
      <c r="K238" s="18">
        <f t="shared" si="43"/>
        <v>56.43818595060273</v>
      </c>
      <c r="L238" s="2">
        <f t="shared" si="44"/>
        <v>20.874876459349299</v>
      </c>
      <c r="M238" s="2">
        <f t="shared" si="45"/>
        <v>928.32789948353411</v>
      </c>
      <c r="N238" s="2">
        <f t="shared" si="46"/>
        <v>497.55267800112</v>
      </c>
    </row>
    <row r="239" spans="1:14" ht="15.6">
      <c r="A239" s="3" t="s">
        <v>230</v>
      </c>
      <c r="B239" s="2">
        <f t="shared" si="51"/>
        <v>-83</v>
      </c>
      <c r="C239" s="8">
        <f t="shared" si="47"/>
        <v>83</v>
      </c>
      <c r="D239" s="9">
        <f t="shared" si="40"/>
        <v>32.936687571299245</v>
      </c>
      <c r="E239" s="2">
        <f t="shared" si="48"/>
        <v>263</v>
      </c>
      <c r="F239" s="10">
        <f t="shared" si="49"/>
        <v>-0.83301608217730039</v>
      </c>
      <c r="G239" s="10">
        <f t="shared" si="50"/>
        <v>-0.10228151387519745</v>
      </c>
      <c r="H239" s="10">
        <f t="shared" si="52"/>
        <v>0.54371196304052305</v>
      </c>
      <c r="I239" s="18">
        <f t="shared" si="41"/>
        <v>95.870565399340947</v>
      </c>
      <c r="J239" s="18">
        <f t="shared" si="42"/>
        <v>146.4098207442147</v>
      </c>
      <c r="K239" s="18">
        <f t="shared" si="43"/>
        <v>57.063312428700755</v>
      </c>
      <c r="L239" s="2">
        <f t="shared" si="44"/>
        <v>18.41067249753555</v>
      </c>
      <c r="M239" s="2">
        <f t="shared" si="45"/>
        <v>937.14309244946242</v>
      </c>
      <c r="N239" s="2">
        <f t="shared" si="46"/>
        <v>489.34076673647087</v>
      </c>
    </row>
    <row r="240" spans="1:14" ht="15.6">
      <c r="A240" s="3" t="s">
        <v>231</v>
      </c>
      <c r="B240" s="2">
        <f t="shared" si="51"/>
        <v>-84</v>
      </c>
      <c r="C240" s="8">
        <f t="shared" si="47"/>
        <v>84</v>
      </c>
      <c r="D240" s="9">
        <f t="shared" si="40"/>
        <v>32.304994645270995</v>
      </c>
      <c r="E240" s="2">
        <f t="shared" si="48"/>
        <v>264</v>
      </c>
      <c r="F240" s="10">
        <f t="shared" si="49"/>
        <v>-0.84058507134042793</v>
      </c>
      <c r="G240" s="10">
        <f t="shared" si="50"/>
        <v>-8.834905109897967E-2</v>
      </c>
      <c r="H240" s="10">
        <f t="shared" si="52"/>
        <v>0.53442603137339562</v>
      </c>
      <c r="I240" s="18">
        <f t="shared" si="41"/>
        <v>95.068636313472979</v>
      </c>
      <c r="J240" s="18">
        <f t="shared" si="42"/>
        <v>147.20195337181488</v>
      </c>
      <c r="K240" s="18">
        <f t="shared" si="43"/>
        <v>57.69500535472902</v>
      </c>
      <c r="L240" s="2">
        <f t="shared" si="44"/>
        <v>15.902829197816336</v>
      </c>
      <c r="M240" s="2">
        <f t="shared" si="45"/>
        <v>945.65820525798154</v>
      </c>
      <c r="N240" s="2">
        <f t="shared" si="46"/>
        <v>480.98342823605594</v>
      </c>
    </row>
    <row r="241" spans="1:14" ht="15.6">
      <c r="A241" s="3" t="s">
        <v>232</v>
      </c>
      <c r="B241" s="2">
        <f t="shared" si="51"/>
        <v>-85</v>
      </c>
      <c r="C241" s="8">
        <f t="shared" si="47"/>
        <v>85</v>
      </c>
      <c r="D241" s="9">
        <f t="shared" si="40"/>
        <v>31.667033084217394</v>
      </c>
      <c r="E241" s="2">
        <f t="shared" si="48"/>
        <v>265</v>
      </c>
      <c r="F241" s="10">
        <f t="shared" si="49"/>
        <v>-0.84787457197113736</v>
      </c>
      <c r="G241" s="10">
        <f t="shared" si="50"/>
        <v>-7.4179413139369738E-2</v>
      </c>
      <c r="H241" s="10">
        <f t="shared" si="52"/>
        <v>0.52498202337895283</v>
      </c>
      <c r="I241" s="18">
        <f t="shared" si="41"/>
        <v>94.254074801050336</v>
      </c>
      <c r="J241" s="18">
        <f t="shared" si="42"/>
        <v>147.98124318054269</v>
      </c>
      <c r="K241" s="18">
        <f t="shared" si="43"/>
        <v>58.332966915782613</v>
      </c>
      <c r="L241" s="2">
        <f t="shared" si="44"/>
        <v>13.352294365086523</v>
      </c>
      <c r="M241" s="2">
        <f t="shared" si="45"/>
        <v>953.85889346752958</v>
      </c>
      <c r="N241" s="2">
        <f t="shared" si="46"/>
        <v>472.48382104105752</v>
      </c>
    </row>
    <row r="242" spans="1:14" ht="15.6">
      <c r="A242" s="3" t="s">
        <v>233</v>
      </c>
      <c r="B242" s="2">
        <f t="shared" si="51"/>
        <v>-86</v>
      </c>
      <c r="C242" s="8">
        <f t="shared" si="47"/>
        <v>86</v>
      </c>
      <c r="D242" s="9">
        <f t="shared" si="40"/>
        <v>31.023115548016364</v>
      </c>
      <c r="E242" s="2">
        <f t="shared" si="48"/>
        <v>266</v>
      </c>
      <c r="F242" s="10">
        <f t="shared" si="49"/>
        <v>-0.85487193260911121</v>
      </c>
      <c r="G242" s="10">
        <f t="shared" si="50"/>
        <v>-5.9778468867342865E-2</v>
      </c>
      <c r="H242" s="10">
        <f t="shared" si="52"/>
        <v>0.51538385063662917</v>
      </c>
      <c r="I242" s="18">
        <f t="shared" si="41"/>
        <v>93.427097144380028</v>
      </c>
      <c r="J242" s="18">
        <f t="shared" si="42"/>
        <v>148.7455893305426</v>
      </c>
      <c r="K242" s="18">
        <f t="shared" si="43"/>
        <v>58.976884451983629</v>
      </c>
      <c r="L242" s="2">
        <f t="shared" si="44"/>
        <v>10.760124396121697</v>
      </c>
      <c r="M242" s="2">
        <f t="shared" si="45"/>
        <v>961.73092418525016</v>
      </c>
      <c r="N242" s="2">
        <f t="shared" si="46"/>
        <v>463.84546557296636</v>
      </c>
    </row>
    <row r="243" spans="1:14" ht="15.6">
      <c r="A243" s="3" t="s">
        <v>234</v>
      </c>
      <c r="B243" s="2">
        <f t="shared" si="51"/>
        <v>-87</v>
      </c>
      <c r="C243" s="8">
        <f t="shared" si="47"/>
        <v>87</v>
      </c>
      <c r="D243" s="9">
        <f t="shared" si="40"/>
        <v>30.373569043843275</v>
      </c>
      <c r="E243" s="2">
        <f t="shared" si="48"/>
        <v>267</v>
      </c>
      <c r="F243" s="10">
        <f t="shared" si="49"/>
        <v>-0.86156464965033652</v>
      </c>
      <c r="G243" s="10">
        <f t="shared" si="50"/>
        <v>-4.5152689996945973E-2</v>
      </c>
      <c r="H243" s="10">
        <f t="shared" si="52"/>
        <v>0.50563582651838723</v>
      </c>
      <c r="I243" s="18">
        <f t="shared" si="41"/>
        <v>92.587938445552908</v>
      </c>
      <c r="J243" s="18">
        <f t="shared" si="42"/>
        <v>149.49271819108117</v>
      </c>
      <c r="K243" s="18">
        <f t="shared" si="43"/>
        <v>59.626430956156725</v>
      </c>
      <c r="L243" s="2">
        <f t="shared" si="44"/>
        <v>8.127484199450306</v>
      </c>
      <c r="M243" s="2">
        <f t="shared" si="45"/>
        <v>969.26023085662882</v>
      </c>
      <c r="N243" s="2">
        <f t="shared" si="46"/>
        <v>455.07224386654843</v>
      </c>
    </row>
    <row r="244" spans="1:14" ht="15.6">
      <c r="A244" s="3" t="s">
        <v>235</v>
      </c>
      <c r="B244" s="2">
        <f t="shared" si="51"/>
        <v>-88</v>
      </c>
      <c r="C244" s="8">
        <f t="shared" si="47"/>
        <v>88</v>
      </c>
      <c r="D244" s="9">
        <f t="shared" si="40"/>
        <v>29.718734345930585</v>
      </c>
      <c r="E244" s="2">
        <f t="shared" si="48"/>
        <v>268</v>
      </c>
      <c r="F244" s="10">
        <f t="shared" si="49"/>
        <v>-0.8679404167708521</v>
      </c>
      <c r="G244" s="10">
        <f t="shared" si="50"/>
        <v>-3.0309147226626976E-2</v>
      </c>
      <c r="H244" s="10">
        <f t="shared" si="52"/>
        <v>0.49574266361695563</v>
      </c>
      <c r="I244" s="18">
        <f t="shared" si="41"/>
        <v>91.736852210902526</v>
      </c>
      <c r="J244" s="18">
        <f t="shared" si="42"/>
        <v>150.22017761211822</v>
      </c>
      <c r="K244" s="18">
        <f t="shared" si="43"/>
        <v>60.281265654069415</v>
      </c>
      <c r="L244" s="2">
        <f t="shared" si="44"/>
        <v>5.4556465007928523</v>
      </c>
      <c r="M244" s="2">
        <f t="shared" si="45"/>
        <v>976.4329688672085</v>
      </c>
      <c r="N244" s="2">
        <f t="shared" si="46"/>
        <v>446.16839725526017</v>
      </c>
    </row>
    <row r="245" spans="1:14" ht="15.6">
      <c r="A245" s="3" t="s">
        <v>236</v>
      </c>
      <c r="B245" s="2">
        <f t="shared" si="51"/>
        <v>-89</v>
      </c>
      <c r="C245" s="8">
        <f t="shared" si="47"/>
        <v>89</v>
      </c>
      <c r="D245" s="9">
        <f t="shared" si="40"/>
        <v>29.058965336994589</v>
      </c>
      <c r="E245" s="2">
        <f t="shared" si="48"/>
        <v>269</v>
      </c>
      <c r="F245" s="10">
        <f t="shared" si="49"/>
        <v>-0.87398717468268983</v>
      </c>
      <c r="G245" s="10">
        <f t="shared" si="50"/>
        <v>-1.5255502880515782E-2</v>
      </c>
      <c r="H245" s="10">
        <f t="shared" si="52"/>
        <v>0.48570946884123234</v>
      </c>
      <c r="I245" s="18">
        <f t="shared" si="41"/>
        <v>90.874109836956578</v>
      </c>
      <c r="J245" s="18">
        <f t="shared" si="42"/>
        <v>150.92533378585631</v>
      </c>
      <c r="K245" s="18">
        <f t="shared" si="43"/>
        <v>60.941034663005418</v>
      </c>
      <c r="L245" s="2">
        <f t="shared" si="44"/>
        <v>2.7459905184928686</v>
      </c>
      <c r="M245" s="2">
        <f t="shared" si="45"/>
        <v>983.23557151802584</v>
      </c>
      <c r="N245" s="2">
        <f t="shared" si="46"/>
        <v>437.13852195710905</v>
      </c>
    </row>
    <row r="246" spans="1:14" ht="15.6">
      <c r="A246" s="3" t="s">
        <v>237</v>
      </c>
      <c r="B246" s="2">
        <f t="shared" si="51"/>
        <v>-90</v>
      </c>
      <c r="C246" s="8">
        <f t="shared" si="47"/>
        <v>90</v>
      </c>
      <c r="D246" s="9">
        <f t="shared" si="40"/>
        <v>28.394628274432392</v>
      </c>
      <c r="E246" s="2">
        <f t="shared" si="48"/>
        <v>270</v>
      </c>
      <c r="F246" s="10">
        <f t="shared" si="49"/>
        <v>-0.8796931608142291</v>
      </c>
      <c r="G246" s="10">
        <f t="shared" si="50"/>
        <v>-1.6166320751478494E-16</v>
      </c>
      <c r="H246" s="10">
        <f t="shared" si="52"/>
        <v>0.47554173614591488</v>
      </c>
      <c r="I246" s="18">
        <f t="shared" si="41"/>
        <v>90.000000000000014</v>
      </c>
      <c r="J246" s="18">
        <f t="shared" si="42"/>
        <v>151.60537172556761</v>
      </c>
      <c r="K246" s="18">
        <f t="shared" si="43"/>
        <v>61.605371725567601</v>
      </c>
      <c r="L246" s="2">
        <f t="shared" si="44"/>
        <v>6.8909721678833691E-14</v>
      </c>
      <c r="M246" s="2">
        <f t="shared" si="45"/>
        <v>989.65480591600772</v>
      </c>
      <c r="N246" s="2">
        <f t="shared" si="46"/>
        <v>427.98756253132353</v>
      </c>
    </row>
    <row r="247" spans="1:14" ht="15.6">
      <c r="A247" s="3" t="s">
        <v>238</v>
      </c>
      <c r="B247" s="2">
        <f t="shared" si="51"/>
        <v>-91</v>
      </c>
      <c r="C247" s="8">
        <f t="shared" si="47"/>
        <v>91</v>
      </c>
      <c r="D247" s="9">
        <f t="shared" si="40"/>
        <v>27.726100985202635</v>
      </c>
      <c r="E247" s="2">
        <f t="shared" si="48"/>
        <v>271</v>
      </c>
      <c r="F247" s="10">
        <f t="shared" si="49"/>
        <v>-0.88504695849494819</v>
      </c>
      <c r="G247" s="10">
        <f t="shared" si="50"/>
        <v>1.5448552125050478E-2</v>
      </c>
      <c r="H247" s="10">
        <f t="shared" si="52"/>
        <v>0.4652453368880563</v>
      </c>
      <c r="I247" s="18">
        <f t="shared" si="41"/>
        <v>89.114827952402223</v>
      </c>
      <c r="J247" s="18">
        <f t="shared" si="42"/>
        <v>152.25730058073404</v>
      </c>
      <c r="K247" s="18">
        <f t="shared" si="43"/>
        <v>62.273899014797358</v>
      </c>
      <c r="L247" s="2">
        <f t="shared" si="44"/>
        <v>2.7807393825090942</v>
      </c>
      <c r="M247" s="2">
        <f t="shared" si="45"/>
        <v>995.67782830681699</v>
      </c>
      <c r="N247" s="2">
        <f t="shared" si="46"/>
        <v>418.72080319925084</v>
      </c>
    </row>
    <row r="248" spans="1:14" ht="15.6">
      <c r="A248" s="3" t="s">
        <v>239</v>
      </c>
      <c r="B248" s="2">
        <f t="shared" si="51"/>
        <v>-92</v>
      </c>
      <c r="C248" s="8">
        <f t="shared" si="47"/>
        <v>92</v>
      </c>
      <c r="D248" s="9">
        <f t="shared" si="40"/>
        <v>27.053771994132347</v>
      </c>
      <c r="E248" s="2">
        <f t="shared" si="48"/>
        <v>272</v>
      </c>
      <c r="F248" s="10">
        <f t="shared" si="49"/>
        <v>-0.89003754521780654</v>
      </c>
      <c r="G248" s="10">
        <f t="shared" si="50"/>
        <v>3.1080795955552295E-2</v>
      </c>
      <c r="H248" s="10">
        <f t="shared" si="52"/>
        <v>0.45482650783065653</v>
      </c>
      <c r="I248" s="18">
        <f t="shared" si="41"/>
        <v>88.218914729871628</v>
      </c>
      <c r="J248" s="18">
        <f t="shared" si="42"/>
        <v>152.87796517589487</v>
      </c>
      <c r="K248" s="18">
        <f t="shared" si="43"/>
        <v>62.946228005867653</v>
      </c>
      <c r="L248" s="2">
        <f t="shared" si="44"/>
        <v>5.5945432719994415</v>
      </c>
      <c r="M248" s="2">
        <f t="shared" si="45"/>
        <v>1001.2922383700324</v>
      </c>
      <c r="N248" s="2">
        <f t="shared" si="46"/>
        <v>409.34385704759097</v>
      </c>
    </row>
    <row r="249" spans="1:14" ht="15.6">
      <c r="A249" s="3" t="s">
        <v>240</v>
      </c>
      <c r="B249" s="2">
        <f t="shared" si="51"/>
        <v>-93</v>
      </c>
      <c r="C249" s="8">
        <f t="shared" si="47"/>
        <v>93</v>
      </c>
      <c r="D249" s="9">
        <f t="shared" si="40"/>
        <v>26.378039591123439</v>
      </c>
      <c r="E249" s="2">
        <f t="shared" si="48"/>
        <v>273</v>
      </c>
      <c r="F249" s="10">
        <f t="shared" si="49"/>
        <v>-0.89465433955246065</v>
      </c>
      <c r="G249" s="10">
        <f t="shared" si="50"/>
        <v>4.6886847161880463E-2</v>
      </c>
      <c r="H249" s="10">
        <f t="shared" si="52"/>
        <v>0.44429183684057133</v>
      </c>
      <c r="I249" s="18">
        <f t="shared" si="41"/>
        <v>87.312596274769533</v>
      </c>
      <c r="J249" s="18">
        <f t="shared" si="42"/>
        <v>153.46406527017777</v>
      </c>
      <c r="K249" s="18">
        <f t="shared" si="43"/>
        <v>63.621960408876568</v>
      </c>
      <c r="L249" s="2">
        <f t="shared" si="44"/>
        <v>8.4396324891385532</v>
      </c>
      <c r="M249" s="2">
        <f t="shared" si="45"/>
        <v>1006.486131996518</v>
      </c>
      <c r="N249" s="2">
        <f t="shared" si="46"/>
        <v>399.86265315651417</v>
      </c>
    </row>
    <row r="250" spans="1:14" ht="15.6">
      <c r="A250" s="3" t="s">
        <v>241</v>
      </c>
      <c r="B250" s="2">
        <f t="shared" si="51"/>
        <v>-94</v>
      </c>
      <c r="C250" s="8">
        <f t="shared" si="47"/>
        <v>94</v>
      </c>
      <c r="D250" s="9">
        <f t="shared" si="40"/>
        <v>25.699310843421841</v>
      </c>
      <c r="E250" s="2">
        <f t="shared" si="48"/>
        <v>274</v>
      </c>
      <c r="F250" s="10">
        <f t="shared" si="49"/>
        <v>-0.89888724628874572</v>
      </c>
      <c r="G250" s="10">
        <f t="shared" si="50"/>
        <v>6.2856319429652974E-2</v>
      </c>
      <c r="H250" s="10">
        <f t="shared" si="52"/>
        <v>0.43364824635549165</v>
      </c>
      <c r="I250" s="18">
        <f t="shared" si="41"/>
        <v>86.396222481526564</v>
      </c>
      <c r="J250" s="18">
        <f t="shared" si="42"/>
        <v>154.01218403743087</v>
      </c>
      <c r="K250" s="18">
        <f t="shared" si="43"/>
        <v>64.300689156578159</v>
      </c>
      <c r="L250" s="2">
        <f t="shared" si="44"/>
        <v>11.314137497337528</v>
      </c>
      <c r="M250" s="2">
        <f t="shared" si="45"/>
        <v>1011.2481520748388</v>
      </c>
      <c r="N250" s="2">
        <f t="shared" si="46"/>
        <v>390.28342171994251</v>
      </c>
    </row>
    <row r="251" spans="1:14" ht="15.6">
      <c r="A251" s="3" t="s">
        <v>242</v>
      </c>
      <c r="B251" s="2">
        <f t="shared" si="51"/>
        <v>-95</v>
      </c>
      <c r="C251" s="8">
        <f t="shared" si="47"/>
        <v>95</v>
      </c>
      <c r="D251" s="9">
        <f t="shared" si="40"/>
        <v>25.01800055974627</v>
      </c>
      <c r="E251" s="2">
        <f t="shared" si="48"/>
        <v>275</v>
      </c>
      <c r="F251" s="10">
        <f t="shared" si="49"/>
        <v>-0.90272669940242778</v>
      </c>
      <c r="G251" s="10">
        <f t="shared" si="50"/>
        <v>7.8978352459886686E-2</v>
      </c>
      <c r="H251" s="10">
        <f t="shared" si="52"/>
        <v>0.422902974722005</v>
      </c>
      <c r="I251" s="18">
        <f t="shared" si="41"/>
        <v>85.470156171042831</v>
      </c>
      <c r="J251" s="18">
        <f t="shared" si="42"/>
        <v>154.51882710526178</v>
      </c>
      <c r="K251" s="18">
        <f t="shared" si="43"/>
        <v>64.981999440253745</v>
      </c>
      <c r="L251" s="2">
        <f t="shared" si="44"/>
        <v>14.216103442779621</v>
      </c>
      <c r="M251" s="2">
        <f t="shared" si="45"/>
        <v>1015.5675368277315</v>
      </c>
      <c r="N251" s="2">
        <f t="shared" si="46"/>
        <v>380.61267724980434</v>
      </c>
    </row>
    <row r="252" spans="1:14" ht="15.6">
      <c r="A252" s="3" t="s">
        <v>243</v>
      </c>
      <c r="B252" s="2">
        <f t="shared" si="51"/>
        <v>-96</v>
      </c>
      <c r="C252" s="8">
        <f t="shared" si="47"/>
        <v>96</v>
      </c>
      <c r="D252" s="9">
        <f t="shared" si="40"/>
        <v>24.334530213571327</v>
      </c>
      <c r="E252" s="2">
        <f t="shared" si="48"/>
        <v>276</v>
      </c>
      <c r="F252" s="10">
        <f t="shared" si="49"/>
        <v>-0.90616370245457156</v>
      </c>
      <c r="G252" s="10">
        <f t="shared" si="50"/>
        <v>9.5241642972001286E-2</v>
      </c>
      <c r="H252" s="10">
        <f t="shared" si="52"/>
        <v>0.41206355553217339</v>
      </c>
      <c r="I252" s="18">
        <f t="shared" si="41"/>
        <v>84.534772001700489</v>
      </c>
      <c r="J252" s="18">
        <f t="shared" si="42"/>
        <v>154.98047310387818</v>
      </c>
      <c r="K252" s="18">
        <f t="shared" si="43"/>
        <v>65.665469786428673</v>
      </c>
      <c r="L252" s="2">
        <f t="shared" si="44"/>
        <v>17.143495734960251</v>
      </c>
      <c r="M252" s="2">
        <f t="shared" si="45"/>
        <v>1019.4341652613931</v>
      </c>
      <c r="N252" s="2">
        <f t="shared" si="46"/>
        <v>370.8571999789562</v>
      </c>
    </row>
    <row r="253" spans="1:14" ht="15.6">
      <c r="A253" s="3" t="s">
        <v>244</v>
      </c>
      <c r="B253" s="2">
        <f t="shared" si="51"/>
        <v>-97</v>
      </c>
      <c r="C253" s="8">
        <f t="shared" si="47"/>
        <v>97</v>
      </c>
      <c r="D253" s="9">
        <f t="shared" si="40"/>
        <v>23.649326833315484</v>
      </c>
      <c r="E253" s="2">
        <f t="shared" si="48"/>
        <v>277</v>
      </c>
      <c r="F253" s="10">
        <f t="shared" si="49"/>
        <v>-0.9091898660608797</v>
      </c>
      <c r="G253" s="10">
        <f t="shared" si="50"/>
        <v>0.11163447848165595</v>
      </c>
      <c r="H253" s="10">
        <f t="shared" si="52"/>
        <v>0.40113779511076769</v>
      </c>
      <c r="I253" s="18">
        <f t="shared" si="41"/>
        <v>83.59045532526271</v>
      </c>
      <c r="J253" s="18">
        <f t="shared" si="42"/>
        <v>155.39363601049592</v>
      </c>
      <c r="K253" s="18">
        <f t="shared" si="43"/>
        <v>66.350673166684516</v>
      </c>
      <c r="L253" s="2">
        <f t="shared" si="44"/>
        <v>20.094206126698097</v>
      </c>
      <c r="M253" s="2">
        <f t="shared" si="45"/>
        <v>1022.8385993184901</v>
      </c>
      <c r="N253" s="2">
        <f t="shared" si="46"/>
        <v>361.02401559969087</v>
      </c>
    </row>
    <row r="254" spans="1:14" ht="15.6">
      <c r="A254" s="3" t="s">
        <v>245</v>
      </c>
      <c r="B254" s="2">
        <f t="shared" si="51"/>
        <v>-98</v>
      </c>
      <c r="C254" s="8">
        <f t="shared" si="47"/>
        <v>98</v>
      </c>
      <c r="D254" s="9">
        <f t="shared" si="40"/>
        <v>22.962821867491897</v>
      </c>
      <c r="E254" s="2">
        <f t="shared" si="48"/>
        <v>278</v>
      </c>
      <c r="F254" s="10">
        <f t="shared" si="49"/>
        <v>-0.91179744209839053</v>
      </c>
      <c r="G254" s="10">
        <f t="shared" si="50"/>
        <v>0.12814477359201326</v>
      </c>
      <c r="H254" s="10">
        <f t="shared" si="52"/>
        <v>0.39013374832726794</v>
      </c>
      <c r="I254" s="18">
        <f t="shared" si="41"/>
        <v>82.637600996467583</v>
      </c>
      <c r="J254" s="18">
        <f t="shared" si="42"/>
        <v>155.75493860927543</v>
      </c>
      <c r="K254" s="18">
        <f t="shared" si="43"/>
        <v>67.037178132508103</v>
      </c>
      <c r="L254" s="2">
        <f t="shared" si="44"/>
        <v>23.066059246562396</v>
      </c>
      <c r="M254" s="2">
        <f t="shared" si="45"/>
        <v>1025.7721223606895</v>
      </c>
      <c r="N254" s="2">
        <f t="shared" si="46"/>
        <v>351.12037349454113</v>
      </c>
    </row>
    <row r="255" spans="1:14" ht="15.6">
      <c r="A255" s="3" t="s">
        <v>246</v>
      </c>
      <c r="B255" s="2">
        <f t="shared" si="51"/>
        <v>-99</v>
      </c>
      <c r="C255" s="8">
        <f t="shared" si="47"/>
        <v>99</v>
      </c>
      <c r="D255" s="9">
        <f t="shared" si="40"/>
        <v>22.2754500331082</v>
      </c>
      <c r="E255" s="2">
        <f t="shared" si="48"/>
        <v>279</v>
      </c>
      <c r="F255" s="10">
        <f t="shared" si="49"/>
        <v>-0.91397935435285615</v>
      </c>
      <c r="G255" s="10">
        <f t="shared" si="50"/>
        <v>0.14476010850735796</v>
      </c>
      <c r="H255" s="10">
        <f t="shared" si="52"/>
        <v>0.37905969292668695</v>
      </c>
      <c r="I255" s="18">
        <f t="shared" si="41"/>
        <v>81.676612145536566</v>
      </c>
      <c r="J255" s="18">
        <f t="shared" si="42"/>
        <v>156.06119514927971</v>
      </c>
      <c r="K255" s="18">
        <f t="shared" si="43"/>
        <v>67.7245499668918</v>
      </c>
      <c r="L255" s="2">
        <f t="shared" si="44"/>
        <v>26.056819531324436</v>
      </c>
      <c r="M255" s="2">
        <f t="shared" si="45"/>
        <v>1028.2267736469635</v>
      </c>
      <c r="N255" s="2">
        <f t="shared" si="46"/>
        <v>341.15372363401832</v>
      </c>
    </row>
    <row r="256" spans="1:14" ht="15.6">
      <c r="A256" s="3" t="s">
        <v>247</v>
      </c>
      <c r="B256" s="2">
        <f t="shared" si="51"/>
        <v>-100</v>
      </c>
      <c r="C256" s="8">
        <f t="shared" si="47"/>
        <v>100</v>
      </c>
      <c r="D256" s="9">
        <f t="shared" si="40"/>
        <v>21.587648155703874</v>
      </c>
      <c r="E256" s="2">
        <f t="shared" si="48"/>
        <v>280</v>
      </c>
      <c r="F256" s="10">
        <f t="shared" si="49"/>
        <v>-0.91572922535061285</v>
      </c>
      <c r="G256" s="10">
        <f t="shared" si="50"/>
        <v>0.16146776945257471</v>
      </c>
      <c r="H256" s="10">
        <f t="shared" si="52"/>
        <v>0.36792410259016289</v>
      </c>
      <c r="I256" s="18">
        <f t="shared" si="41"/>
        <v>80.707898923105631</v>
      </c>
      <c r="J256" s="18">
        <f t="shared" si="42"/>
        <v>156.30949987633124</v>
      </c>
      <c r="K256" s="18">
        <f t="shared" si="43"/>
        <v>68.412351844296126</v>
      </c>
      <c r="L256" s="2">
        <f t="shared" si="44"/>
        <v>29.064198501463451</v>
      </c>
      <c r="M256" s="2">
        <f t="shared" si="45"/>
        <v>1030.1953785194396</v>
      </c>
      <c r="N256" s="2">
        <f t="shared" si="46"/>
        <v>331.13169233114678</v>
      </c>
    </row>
    <row r="257" spans="1:14" ht="15.6">
      <c r="A257" s="3" t="s">
        <v>248</v>
      </c>
      <c r="B257" s="2">
        <f t="shared" si="51"/>
        <v>-101</v>
      </c>
      <c r="C257" s="8">
        <f t="shared" si="47"/>
        <v>101</v>
      </c>
      <c r="D257" s="9">
        <f t="shared" si="40"/>
        <v>20.899854009402532</v>
      </c>
      <c r="E257" s="2">
        <f t="shared" si="48"/>
        <v>281</v>
      </c>
      <c r="F257" s="10">
        <f t="shared" si="49"/>
        <v>-0.91704139916290717</v>
      </c>
      <c r="G257" s="10">
        <f t="shared" si="50"/>
        <v>0.17825479066137123</v>
      </c>
      <c r="H257" s="10">
        <f t="shared" si="52"/>
        <v>0.35673561894995615</v>
      </c>
      <c r="I257" s="18">
        <f t="shared" si="41"/>
        <v>79.731877227243288</v>
      </c>
      <c r="J257" s="18">
        <f t="shared" si="42"/>
        <v>156.49731672403041</v>
      </c>
      <c r="K257" s="18">
        <f t="shared" si="43"/>
        <v>69.100145990597468</v>
      </c>
      <c r="L257" s="2">
        <f t="shared" si="44"/>
        <v>32.085862319046825</v>
      </c>
      <c r="M257" s="2">
        <f t="shared" si="45"/>
        <v>1031.6715740582706</v>
      </c>
      <c r="N257" s="2">
        <f t="shared" si="46"/>
        <v>321.06205705496052</v>
      </c>
    </row>
    <row r="258" spans="1:14" ht="15.6">
      <c r="A258" s="3" t="s">
        <v>249</v>
      </c>
      <c r="B258" s="2">
        <f t="shared" si="51"/>
        <v>-102</v>
      </c>
      <c r="C258" s="8">
        <f t="shared" si="47"/>
        <v>102</v>
      </c>
      <c r="D258" s="9">
        <f t="shared" si="40"/>
        <v>20.212505165246455</v>
      </c>
      <c r="E258" s="2">
        <f t="shared" si="48"/>
        <v>282</v>
      </c>
      <c r="F258" s="10">
        <f t="shared" si="49"/>
        <v>-0.91791096001754546</v>
      </c>
      <c r="G258" s="10">
        <f t="shared" si="50"/>
        <v>0.19510799758055786</v>
      </c>
      <c r="H258" s="10">
        <f t="shared" si="52"/>
        <v>0.34550302279397371</v>
      </c>
      <c r="I258" s="18">
        <f t="shared" si="41"/>
        <v>78.748967422250473</v>
      </c>
      <c r="J258" s="18">
        <f t="shared" si="42"/>
        <v>156.62256432850859</v>
      </c>
      <c r="K258" s="18">
        <f t="shared" si="43"/>
        <v>69.787494834753545</v>
      </c>
      <c r="L258" s="2">
        <f t="shared" si="44"/>
        <v>35.119439564500482</v>
      </c>
      <c r="M258" s="2">
        <f t="shared" si="45"/>
        <v>1032.6498300197386</v>
      </c>
      <c r="N258" s="2">
        <f t="shared" si="46"/>
        <v>310.95272051457636</v>
      </c>
    </row>
    <row r="259" spans="1:14" ht="15.6">
      <c r="A259" s="3" t="s">
        <v>250</v>
      </c>
      <c r="B259" s="2">
        <f t="shared" si="51"/>
        <v>-103</v>
      </c>
      <c r="C259" s="8">
        <f t="shared" si="47"/>
        <v>103</v>
      </c>
      <c r="D259" s="9">
        <f t="shared" si="40"/>
        <v>19.52603785585157</v>
      </c>
      <c r="E259" s="2">
        <f t="shared" si="48"/>
        <v>283</v>
      </c>
      <c r="F259" s="10">
        <f t="shared" si="49"/>
        <v>-0.91833374660161482</v>
      </c>
      <c r="G259" s="10">
        <f t="shared" si="50"/>
        <v>0.21201405092747597</v>
      </c>
      <c r="H259" s="10">
        <f t="shared" si="52"/>
        <v>0.33423520470166351</v>
      </c>
      <c r="I259" s="18">
        <f t="shared" si="41"/>
        <v>77.759593058841261</v>
      </c>
      <c r="J259" s="18">
        <f t="shared" si="42"/>
        <v>156.68368995920804</v>
      </c>
      <c r="K259" s="18">
        <f t="shared" si="43"/>
        <v>70.47396214414843</v>
      </c>
      <c r="L259" s="2">
        <f t="shared" si="44"/>
        <v>38.162529166945696</v>
      </c>
      <c r="M259" s="2">
        <f t="shared" si="45"/>
        <v>1033.1254649268167</v>
      </c>
      <c r="N259" s="2">
        <f t="shared" si="46"/>
        <v>300.81168423149734</v>
      </c>
    </row>
    <row r="260" spans="1:14" ht="15.6">
      <c r="A260" s="3" t="s">
        <v>251</v>
      </c>
      <c r="B260" s="2">
        <f t="shared" si="51"/>
        <v>-104</v>
      </c>
      <c r="C260" s="8">
        <f t="shared" si="47"/>
        <v>104</v>
      </c>
      <c r="D260" s="9">
        <f t="shared" si="40"/>
        <v>18.840885864101494</v>
      </c>
      <c r="E260" s="2">
        <f t="shared" si="48"/>
        <v>284</v>
      </c>
      <c r="F260" s="10">
        <f t="shared" si="49"/>
        <v>-0.91830636198880977</v>
      </c>
      <c r="G260" s="10">
        <f t="shared" si="50"/>
        <v>0.22895949123285658</v>
      </c>
      <c r="H260" s="10">
        <f t="shared" si="52"/>
        <v>0.32294113535638153</v>
      </c>
      <c r="I260" s="18">
        <f t="shared" si="41"/>
        <v>76.764179605088032</v>
      </c>
      <c r="J260" s="18">
        <f t="shared" si="42"/>
        <v>156.67972616603836</v>
      </c>
      <c r="K260" s="18">
        <f t="shared" si="43"/>
        <v>71.159114135898506</v>
      </c>
      <c r="L260" s="2">
        <f t="shared" si="44"/>
        <v>41.212708421914186</v>
      </c>
      <c r="M260" s="2">
        <f t="shared" si="45"/>
        <v>1033.0946572374114</v>
      </c>
      <c r="N260" s="2">
        <f t="shared" si="46"/>
        <v>290.64702182074336</v>
      </c>
    </row>
    <row r="261" spans="1:14" ht="15.6">
      <c r="A261" s="3" t="s">
        <v>252</v>
      </c>
      <c r="B261" s="2">
        <f t="shared" si="51"/>
        <v>-105</v>
      </c>
      <c r="C261" s="8">
        <f t="shared" si="47"/>
        <v>105</v>
      </c>
      <c r="D261" s="9">
        <f t="shared" si="40"/>
        <v>18.157479443181899</v>
      </c>
      <c r="E261" s="2">
        <f t="shared" si="48"/>
        <v>285</v>
      </c>
      <c r="F261" s="10">
        <f t="shared" si="49"/>
        <v>-0.91782617917474707</v>
      </c>
      <c r="G261" s="10">
        <f t="shared" si="50"/>
        <v>0.2459307835020168</v>
      </c>
      <c r="H261" s="10">
        <f t="shared" si="52"/>
        <v>0.3116298357788761</v>
      </c>
      <c r="I261" s="18">
        <f t="shared" si="41"/>
        <v>75.763153197186853</v>
      </c>
      <c r="J261" s="18">
        <f t="shared" si="42"/>
        <v>156.61032503747677</v>
      </c>
      <c r="K261" s="18">
        <f t="shared" si="43"/>
        <v>71.842520556818101</v>
      </c>
      <c r="L261" s="2">
        <f t="shared" si="44"/>
        <v>44.267541030363013</v>
      </c>
      <c r="M261" s="2">
        <f t="shared" si="45"/>
        <v>1032.5544515715906</v>
      </c>
      <c r="N261" s="2">
        <f t="shared" si="46"/>
        <v>280.46685220098851</v>
      </c>
    </row>
    <row r="262" spans="1:14" ht="15.6">
      <c r="A262" s="3" t="s">
        <v>253</v>
      </c>
      <c r="B262" s="2">
        <f t="shared" si="51"/>
        <v>-106</v>
      </c>
      <c r="C262" s="8">
        <f t="shared" si="47"/>
        <v>106</v>
      </c>
      <c r="D262" s="9">
        <f t="shared" si="40"/>
        <v>17.476244274763445</v>
      </c>
      <c r="E262" s="2">
        <f t="shared" si="48"/>
        <v>286</v>
      </c>
      <c r="F262" s="10">
        <f t="shared" si="49"/>
        <v>-0.91689134225257596</v>
      </c>
      <c r="G262" s="10">
        <f t="shared" si="50"/>
        <v>0.26291436163312631</v>
      </c>
      <c r="H262" s="10">
        <f t="shared" si="52"/>
        <v>0.30031034772267717</v>
      </c>
      <c r="I262" s="18">
        <f t="shared" si="41"/>
        <v>74.756939418671607</v>
      </c>
      <c r="J262" s="18">
        <f t="shared" si="42"/>
        <v>156.47576686576286</v>
      </c>
      <c r="K262" s="18">
        <f t="shared" si="43"/>
        <v>72.523755725236555</v>
      </c>
      <c r="L262" s="2">
        <f t="shared" si="44"/>
        <v>47.324585093962746</v>
      </c>
      <c r="M262" s="2">
        <f t="shared" si="45"/>
        <v>1031.5027600341477</v>
      </c>
      <c r="N262" s="2">
        <f t="shared" si="46"/>
        <v>270.27931295040963</v>
      </c>
    </row>
    <row r="263" spans="1:14" ht="15.6">
      <c r="A263" s="3" t="s">
        <v>254</v>
      </c>
      <c r="B263" s="2">
        <f t="shared" si="51"/>
        <v>-107</v>
      </c>
      <c r="C263" s="8">
        <f t="shared" si="47"/>
        <v>107</v>
      </c>
      <c r="D263" s="9">
        <f t="shared" si="40"/>
        <v>16.797600471575862</v>
      </c>
      <c r="E263" s="2">
        <f t="shared" si="48"/>
        <v>287</v>
      </c>
      <c r="F263" s="10">
        <f t="shared" si="49"/>
        <v>-0.91550076330836316</v>
      </c>
      <c r="G263" s="10">
        <f t="shared" si="50"/>
        <v>0.27989667224218961</v>
      </c>
      <c r="H263" s="10">
        <f t="shared" si="52"/>
        <v>0.2889917044649421</v>
      </c>
      <c r="I263" s="18">
        <f t="shared" si="41"/>
        <v>73.745962116184259</v>
      </c>
      <c r="J263" s="18">
        <f t="shared" si="42"/>
        <v>156.27694245288947</v>
      </c>
      <c r="K263" s="18">
        <f t="shared" si="43"/>
        <v>73.202399528424124</v>
      </c>
      <c r="L263" s="2">
        <f t="shared" si="44"/>
        <v>50.381401003594114</v>
      </c>
      <c r="M263" s="2">
        <f t="shared" si="45"/>
        <v>1029.9383587219086</v>
      </c>
      <c r="N263" s="2">
        <f t="shared" si="46"/>
        <v>260.09253401844825</v>
      </c>
    </row>
    <row r="264" spans="1:14" ht="15.6">
      <c r="A264" s="3" t="s">
        <v>255</v>
      </c>
      <c r="B264" s="2">
        <f t="shared" si="51"/>
        <v>-108</v>
      </c>
      <c r="C264" s="8">
        <f t="shared" si="47"/>
        <v>108</v>
      </c>
      <c r="D264" s="9">
        <f t="shared" si="40"/>
        <v>16.121961629985009</v>
      </c>
      <c r="E264" s="2">
        <f t="shared" si="48"/>
        <v>288</v>
      </c>
      <c r="F264" s="10">
        <f t="shared" si="49"/>
        <v>-0.91365411516040462</v>
      </c>
      <c r="G264" s="10">
        <f t="shared" si="50"/>
        <v>0.29686421755986325</v>
      </c>
      <c r="H264" s="10">
        <f t="shared" si="52"/>
        <v>0.27768290221586972</v>
      </c>
      <c r="I264" s="18">
        <f t="shared" si="41"/>
        <v>72.730642259315033</v>
      </c>
      <c r="J264" s="18">
        <f t="shared" si="42"/>
        <v>156.01531085586055</v>
      </c>
      <c r="K264" s="18">
        <f t="shared" si="43"/>
        <v>73.878038370014977</v>
      </c>
      <c r="L264" s="2">
        <f t="shared" si="44"/>
        <v>53.435559160775384</v>
      </c>
      <c r="M264" s="2">
        <f t="shared" si="45"/>
        <v>1027.8608795554549</v>
      </c>
      <c r="N264" s="2">
        <f t="shared" si="46"/>
        <v>249.91461199428309</v>
      </c>
    </row>
    <row r="265" spans="1:14" ht="15.6">
      <c r="A265" s="3" t="s">
        <v>256</v>
      </c>
      <c r="B265" s="2">
        <f t="shared" si="51"/>
        <v>-109</v>
      </c>
      <c r="C265" s="8">
        <f t="shared" si="47"/>
        <v>109</v>
      </c>
      <c r="D265" s="9">
        <f t="shared" si="40"/>
        <v>15.449733937524513</v>
      </c>
      <c r="E265" s="2">
        <f t="shared" si="48"/>
        <v>289</v>
      </c>
      <c r="F265" s="10">
        <f t="shared" si="49"/>
        <v>-0.91135182010792348</v>
      </c>
      <c r="G265" s="10">
        <f t="shared" si="50"/>
        <v>0.31380359708495326</v>
      </c>
      <c r="H265" s="10">
        <f t="shared" si="52"/>
        <v>0.26639287235682463</v>
      </c>
      <c r="I265" s="18">
        <f t="shared" si="41"/>
        <v>71.7113968513668</v>
      </c>
      <c r="J265" s="18">
        <f t="shared" si="42"/>
        <v>155.6928366199727</v>
      </c>
      <c r="K265" s="18">
        <f t="shared" si="43"/>
        <v>74.550266062475487</v>
      </c>
      <c r="L265" s="2">
        <f t="shared" si="44"/>
        <v>56.484647475291567</v>
      </c>
      <c r="M265" s="2">
        <f t="shared" si="45"/>
        <v>1025.270797621414</v>
      </c>
      <c r="N265" s="2">
        <f t="shared" si="46"/>
        <v>239.75358512114227</v>
      </c>
    </row>
    <row r="266" spans="1:14" ht="15.6">
      <c r="A266" s="3" t="s">
        <v>257</v>
      </c>
      <c r="B266" s="2">
        <f t="shared" si="51"/>
        <v>-110</v>
      </c>
      <c r="C266" s="8">
        <f t="shared" si="47"/>
        <v>110</v>
      </c>
      <c r="D266" s="9">
        <f t="shared" si="40"/>
        <v>14.781315339621273</v>
      </c>
      <c r="E266" s="2">
        <f t="shared" si="48"/>
        <v>290</v>
      </c>
      <c r="F266" s="10">
        <f t="shared" si="49"/>
        <v>-0.90859503489218418</v>
      </c>
      <c r="G266" s="10">
        <f t="shared" si="50"/>
        <v>0.33070154770281601</v>
      </c>
      <c r="H266" s="10">
        <f t="shared" si="52"/>
        <v>0.25513045470157547</v>
      </c>
      <c r="I266" s="18">
        <f t="shared" si="41"/>
        <v>70.688637897192137</v>
      </c>
      <c r="J266" s="18">
        <f t="shared" si="42"/>
        <v>155.31191212664149</v>
      </c>
      <c r="K266" s="18">
        <f t="shared" si="43"/>
        <v>75.218684660378727</v>
      </c>
      <c r="L266" s="2">
        <f t="shared" si="44"/>
        <v>59.526278586506891</v>
      </c>
      <c r="M266" s="2">
        <f t="shared" si="45"/>
        <v>1022.1694142537074</v>
      </c>
      <c r="N266" s="2">
        <f t="shared" si="46"/>
        <v>229.61740923141804</v>
      </c>
    </row>
    <row r="267" spans="1:14" ht="15.6">
      <c r="A267" s="3" t="s">
        <v>258</v>
      </c>
      <c r="B267" s="2">
        <f t="shared" si="51"/>
        <v>-111</v>
      </c>
      <c r="C267" s="8">
        <f t="shared" si="47"/>
        <v>111</v>
      </c>
      <c r="D267" s="9">
        <f t="shared" si="40"/>
        <v>14.117094769037124</v>
      </c>
      <c r="E267" s="2">
        <f t="shared" si="48"/>
        <v>291</v>
      </c>
      <c r="F267" s="10">
        <f t="shared" si="49"/>
        <v>-0.9053856321061764</v>
      </c>
      <c r="G267" s="10">
        <f t="shared" si="50"/>
        <v>0.34754498200336653</v>
      </c>
      <c r="H267" s="10">
        <f t="shared" si="52"/>
        <v>0.24390437195749307</v>
      </c>
      <c r="I267" s="18">
        <f t="shared" si="41"/>
        <v>69.662771433511622</v>
      </c>
      <c r="J267" s="18">
        <f t="shared" si="42"/>
        <v>154.87527139852659</v>
      </c>
      <c r="K267" s="18">
        <f t="shared" si="43"/>
        <v>75.882905230962876</v>
      </c>
      <c r="L267" s="2">
        <f t="shared" si="44"/>
        <v>62.558096760605956</v>
      </c>
      <c r="M267" s="2">
        <f t="shared" si="45"/>
        <v>1018.5588361194484</v>
      </c>
      <c r="N267" s="2">
        <f t="shared" si="46"/>
        <v>219.51393476174385</v>
      </c>
    </row>
    <row r="268" spans="1:14" ht="15.6">
      <c r="A268" s="3" t="s">
        <v>259</v>
      </c>
      <c r="B268" s="2">
        <f t="shared" si="51"/>
        <v>-112</v>
      </c>
      <c r="C268" s="8">
        <f t="shared" si="47"/>
        <v>112</v>
      </c>
      <c r="D268" s="9">
        <f t="shared" si="40"/>
        <v>13.457451440816612</v>
      </c>
      <c r="E268" s="2">
        <f t="shared" si="48"/>
        <v>292</v>
      </c>
      <c r="F268" s="10">
        <f t="shared" si="49"/>
        <v>-0.9017261783174817</v>
      </c>
      <c r="G268" s="10">
        <f t="shared" si="50"/>
        <v>0.36432102456237164</v>
      </c>
      <c r="H268" s="10">
        <f t="shared" si="52"/>
        <v>0.23272320554421072</v>
      </c>
      <c r="I268" s="18">
        <f t="shared" si="41"/>
        <v>68.634196626365039</v>
      </c>
      <c r="J268" s="18">
        <f t="shared" si="42"/>
        <v>154.3859015661194</v>
      </c>
      <c r="K268" s="18">
        <f t="shared" si="43"/>
        <v>76.542548559183402</v>
      </c>
      <c r="L268" s="2">
        <f t="shared" si="44"/>
        <v>65.577784421226895</v>
      </c>
      <c r="M268" s="2">
        <f t="shared" si="45"/>
        <v>1014.4419506071665</v>
      </c>
      <c r="N268" s="2">
        <f t="shared" si="46"/>
        <v>209.45088498978947</v>
      </c>
    </row>
    <row r="269" spans="1:14" ht="15.6">
      <c r="A269" s="3" t="s">
        <v>260</v>
      </c>
      <c r="B269" s="2">
        <f t="shared" si="51"/>
        <v>-113</v>
      </c>
      <c r="C269" s="8">
        <f t="shared" si="47"/>
        <v>113</v>
      </c>
      <c r="D269" s="9">
        <f t="shared" si="40"/>
        <v>12.802754214805873</v>
      </c>
      <c r="E269" s="2">
        <f t="shared" si="48"/>
        <v>293</v>
      </c>
      <c r="F269" s="10">
        <f t="shared" si="49"/>
        <v>-0.89761990919241752</v>
      </c>
      <c r="G269" s="10">
        <f t="shared" si="50"/>
        <v>0.38101704598053321</v>
      </c>
      <c r="H269" s="10">
        <f t="shared" si="52"/>
        <v>0.22159537290671097</v>
      </c>
      <c r="I269" s="18">
        <f t="shared" si="41"/>
        <v>67.603304939585271</v>
      </c>
      <c r="J269" s="18">
        <f t="shared" si="42"/>
        <v>153.84695737539727</v>
      </c>
      <c r="K269" s="18">
        <f t="shared" si="43"/>
        <v>77.197245785194127</v>
      </c>
      <c r="L269" s="2">
        <f t="shared" si="44"/>
        <v>68.583068276495993</v>
      </c>
      <c r="M269" s="2">
        <f t="shared" si="45"/>
        <v>1009.8223978414698</v>
      </c>
      <c r="N269" s="2">
        <f t="shared" si="46"/>
        <v>199.43583561604001</v>
      </c>
    </row>
    <row r="270" spans="1:14" ht="15.6">
      <c r="A270" s="3" t="s">
        <v>261</v>
      </c>
      <c r="B270" s="2">
        <f t="shared" si="51"/>
        <v>-114</v>
      </c>
      <c r="C270" s="8">
        <f t="shared" si="47"/>
        <v>114</v>
      </c>
      <c r="D270" s="9">
        <f t="shared" si="40"/>
        <v>12.153361027096025</v>
      </c>
      <c r="E270" s="2">
        <f t="shared" si="48"/>
        <v>294</v>
      </c>
      <c r="F270" s="10">
        <f t="shared" si="49"/>
        <v>-0.89307070192793625</v>
      </c>
      <c r="G270" s="10">
        <f t="shared" si="50"/>
        <v>0.39762069450694698</v>
      </c>
      <c r="H270" s="10">
        <f t="shared" si="52"/>
        <v>0.21052910643841269</v>
      </c>
      <c r="I270" s="18">
        <f t="shared" si="41"/>
        <v>66.570479377431639</v>
      </c>
      <c r="J270" s="18">
        <f t="shared" si="42"/>
        <v>153.26168286518237</v>
      </c>
      <c r="K270" s="18">
        <f t="shared" si="43"/>
        <v>77.846638972903975</v>
      </c>
      <c r="L270" s="2">
        <f t="shared" si="44"/>
        <v>71.571725011250464</v>
      </c>
      <c r="M270" s="2">
        <f t="shared" si="45"/>
        <v>1004.7045396689283</v>
      </c>
      <c r="N270" s="2">
        <f t="shared" si="46"/>
        <v>189.47619579457148</v>
      </c>
    </row>
    <row r="271" spans="1:14" ht="15.6">
      <c r="A271" s="3" t="s">
        <v>262</v>
      </c>
      <c r="B271" s="2">
        <f t="shared" si="51"/>
        <v>-115</v>
      </c>
      <c r="C271" s="8">
        <f t="shared" si="47"/>
        <v>115</v>
      </c>
      <c r="D271" s="9">
        <f t="shared" si="40"/>
        <v>11.509618391061395</v>
      </c>
      <c r="E271" s="2">
        <f t="shared" si="48"/>
        <v>295</v>
      </c>
      <c r="F271" s="10">
        <f t="shared" si="49"/>
        <v>-0.88808304531106141</v>
      </c>
      <c r="G271" s="10">
        <f t="shared" si="50"/>
        <v>0.41411992510616069</v>
      </c>
      <c r="H271" s="10">
        <f t="shared" si="52"/>
        <v>0.19953243410808985</v>
      </c>
      <c r="I271" s="18">
        <f t="shared" si="41"/>
        <v>65.536093803792028</v>
      </c>
      <c r="J271" s="18">
        <f t="shared" si="42"/>
        <v>152.63334293753985</v>
      </c>
      <c r="K271" s="18">
        <f t="shared" si="43"/>
        <v>78.490381608938591</v>
      </c>
      <c r="L271" s="2">
        <f t="shared" si="44"/>
        <v>74.541586519108904</v>
      </c>
      <c r="M271" s="2">
        <f t="shared" si="45"/>
        <v>999.09342597494447</v>
      </c>
      <c r="N271" s="2">
        <f t="shared" si="46"/>
        <v>179.57919069728118</v>
      </c>
    </row>
    <row r="272" spans="1:14" ht="15.6">
      <c r="A272" s="3" t="s">
        <v>263</v>
      </c>
      <c r="B272" s="2">
        <f t="shared" si="51"/>
        <v>-116</v>
      </c>
      <c r="C272" s="8">
        <f t="shared" si="47"/>
        <v>116</v>
      </c>
      <c r="D272" s="9">
        <f t="shared" si="40"/>
        <v>10.871860968009855</v>
      </c>
      <c r="E272" s="2">
        <f t="shared" si="48"/>
        <v>296</v>
      </c>
      <c r="F272" s="10">
        <f t="shared" si="49"/>
        <v>-0.88266200773391945</v>
      </c>
      <c r="G272" s="10">
        <f t="shared" si="50"/>
        <v>0.43050302586080491</v>
      </c>
      <c r="H272" s="10">
        <f t="shared" si="52"/>
        <v>0.1886131618626268</v>
      </c>
      <c r="I272" s="18">
        <f t="shared" si="41"/>
        <v>64.500512339664439</v>
      </c>
      <c r="J272" s="18">
        <f t="shared" si="42"/>
        <v>151.96516620971715</v>
      </c>
      <c r="K272" s="18">
        <f t="shared" si="43"/>
        <v>79.128139031990145</v>
      </c>
      <c r="L272" s="2">
        <f t="shared" si="44"/>
        <v>77.490544654944898</v>
      </c>
      <c r="M272" s="2">
        <f t="shared" si="45"/>
        <v>992.99475870065953</v>
      </c>
      <c r="N272" s="2">
        <f t="shared" si="46"/>
        <v>169.75184567636421</v>
      </c>
    </row>
    <row r="273" spans="1:14" ht="15.6">
      <c r="A273" s="3" t="s">
        <v>264</v>
      </c>
      <c r="B273" s="2">
        <f t="shared" si="51"/>
        <v>-117</v>
      </c>
      <c r="C273" s="8">
        <f t="shared" si="47"/>
        <v>117</v>
      </c>
      <c r="D273" s="9">
        <f t="shared" si="40"/>
        <v>10.240411206853281</v>
      </c>
      <c r="E273" s="2">
        <f t="shared" si="48"/>
        <v>297</v>
      </c>
      <c r="F273" s="10">
        <f t="shared" si="49"/>
        <v>-0.87681320349592062</v>
      </c>
      <c r="G273" s="10">
        <f t="shared" si="50"/>
        <v>0.44675864163390883</v>
      </c>
      <c r="H273" s="10">
        <f t="shared" si="52"/>
        <v>0.17777885785617459</v>
      </c>
      <c r="I273" s="18">
        <f t="shared" si="41"/>
        <v>63.464088839978821</v>
      </c>
      <c r="J273" s="18">
        <f t="shared" si="42"/>
        <v>151.2602994193667</v>
      </c>
      <c r="K273" s="18">
        <f t="shared" si="43"/>
        <v>79.759588793146719</v>
      </c>
      <c r="L273" s="2">
        <f t="shared" si="44"/>
        <v>80.416555494103619</v>
      </c>
      <c r="M273" s="2">
        <f t="shared" si="45"/>
        <v>986.41485393291066</v>
      </c>
      <c r="N273" s="2">
        <f t="shared" si="46"/>
        <v>160.00097207055725</v>
      </c>
    </row>
    <row r="274" spans="1:14" ht="15.6">
      <c r="A274" s="3" t="s">
        <v>265</v>
      </c>
      <c r="B274" s="2">
        <f t="shared" si="51"/>
        <v>-118</v>
      </c>
      <c r="C274" s="8">
        <f t="shared" si="47"/>
        <v>118</v>
      </c>
      <c r="D274" s="9">
        <f t="shared" si="40"/>
        <v>9.6155790516432944</v>
      </c>
      <c r="E274" s="2">
        <f t="shared" si="48"/>
        <v>298</v>
      </c>
      <c r="F274" s="10">
        <f t="shared" si="49"/>
        <v>-0.8705427577235777</v>
      </c>
      <c r="G274" s="10">
        <f t="shared" si="50"/>
        <v>0.46287579494621944</v>
      </c>
      <c r="H274" s="10">
        <f t="shared" si="52"/>
        <v>0.16703683853549725</v>
      </c>
      <c r="I274" s="18">
        <f t="shared" si="41"/>
        <v>62.42716645021968</v>
      </c>
      <c r="J274" s="18">
        <f t="shared" si="42"/>
        <v>150.52177282410841</v>
      </c>
      <c r="K274" s="18">
        <f t="shared" si="43"/>
        <v>80.384420948356706</v>
      </c>
      <c r="L274" s="2">
        <f t="shared" si="44"/>
        <v>83.317643090319535</v>
      </c>
      <c r="M274" s="2">
        <f t="shared" si="45"/>
        <v>979.36060243902455</v>
      </c>
      <c r="N274" s="2">
        <f t="shared" si="46"/>
        <v>150.33315468194769</v>
      </c>
    </row>
    <row r="275" spans="1:14" ht="15.6">
      <c r="A275" s="3" t="s">
        <v>266</v>
      </c>
      <c r="B275" s="2">
        <f t="shared" si="51"/>
        <v>-119</v>
      </c>
      <c r="C275" s="8">
        <f t="shared" si="47"/>
        <v>119</v>
      </c>
      <c r="D275" s="9">
        <f t="shared" si="40"/>
        <v>8.9976617153074017</v>
      </c>
      <c r="E275" s="2">
        <f t="shared" si="48"/>
        <v>299</v>
      </c>
      <c r="F275" s="10">
        <f t="shared" si="49"/>
        <v>-0.86385727023321801</v>
      </c>
      <c r="G275" s="10">
        <f t="shared" si="50"/>
        <v>0.47884390405355265</v>
      </c>
      <c r="H275" s="10">
        <f t="shared" si="52"/>
        <v>0.15639415659149505</v>
      </c>
      <c r="I275" s="18">
        <f t="shared" si="41"/>
        <v>61.39007724277181</v>
      </c>
      <c r="J275" s="18">
        <f t="shared" si="42"/>
        <v>149.75247549604694</v>
      </c>
      <c r="K275" s="18">
        <f t="shared" si="43"/>
        <v>81.002338284692598</v>
      </c>
      <c r="L275" s="2">
        <f t="shared" si="44"/>
        <v>86.19190272963948</v>
      </c>
      <c r="M275" s="2">
        <f t="shared" si="45"/>
        <v>971.83942901237026</v>
      </c>
      <c r="N275" s="2">
        <f t="shared" si="46"/>
        <v>140.75474093234556</v>
      </c>
    </row>
    <row r="276" spans="1:14" ht="15.6">
      <c r="A276" s="3" t="s">
        <v>267</v>
      </c>
      <c r="B276" s="2">
        <f t="shared" si="51"/>
        <v>-120</v>
      </c>
      <c r="C276" s="8">
        <f t="shared" si="47"/>
        <v>120</v>
      </c>
      <c r="D276" s="9">
        <f t="shared" si="40"/>
        <v>8.3869435174626688</v>
      </c>
      <c r="E276" s="2">
        <f t="shared" si="48"/>
        <v>300</v>
      </c>
      <c r="F276" s="10">
        <f t="shared" si="49"/>
        <v>-0.85676377865282149</v>
      </c>
      <c r="G276" s="10">
        <f t="shared" si="50"/>
        <v>0.49465279823712754</v>
      </c>
      <c r="H276" s="10">
        <f t="shared" si="52"/>
        <v>0.14585759076825142</v>
      </c>
      <c r="I276" s="18">
        <f t="shared" si="41"/>
        <v>60.353141932439954</v>
      </c>
      <c r="J276" s="18">
        <f t="shared" si="42"/>
        <v>148.95513912471372</v>
      </c>
      <c r="K276" s="18">
        <f t="shared" si="43"/>
        <v>81.613056482537331</v>
      </c>
      <c r="L276" s="2">
        <f t="shared" si="44"/>
        <v>89.037503682682953</v>
      </c>
      <c r="M276" s="2">
        <f t="shared" si="45"/>
        <v>963.85925098442419</v>
      </c>
      <c r="N276" s="2">
        <f t="shared" si="46"/>
        <v>131.27183169142634</v>
      </c>
    </row>
    <row r="277" spans="1:14" ht="15.6">
      <c r="A277" s="3" t="s">
        <v>268</v>
      </c>
      <c r="B277" s="2">
        <f t="shared" si="51"/>
        <v>-121</v>
      </c>
      <c r="C277" s="8">
        <f t="shared" si="47"/>
        <v>121</v>
      </c>
      <c r="D277" s="9">
        <f t="shared" si="40"/>
        <v>7.7836957837879481</v>
      </c>
      <c r="E277" s="2">
        <f t="shared" si="48"/>
        <v>301</v>
      </c>
      <c r="F277" s="10">
        <f t="shared" si="49"/>
        <v>-0.84926972110684551</v>
      </c>
      <c r="G277" s="10">
        <f t="shared" si="50"/>
        <v>0.51029273034562272</v>
      </c>
      <c r="H277" s="10">
        <f t="shared" si="52"/>
        <v>0.13543363750379955</v>
      </c>
      <c r="I277" s="18">
        <f t="shared" si="41"/>
        <v>59.316669670193491</v>
      </c>
      <c r="J277" s="18">
        <f t="shared" si="42"/>
        <v>148.13232885167781</v>
      </c>
      <c r="K277" s="18">
        <f t="shared" si="43"/>
        <v>82.216304216212052</v>
      </c>
      <c r="L277" s="2">
        <f t="shared" si="44"/>
        <v>91.852691462212107</v>
      </c>
      <c r="M277" s="2">
        <f t="shared" si="45"/>
        <v>955.42843624520117</v>
      </c>
      <c r="N277" s="2">
        <f t="shared" si="46"/>
        <v>121.89027375341968</v>
      </c>
    </row>
    <row r="278" spans="1:14" ht="15.6">
      <c r="A278" s="3" t="s">
        <v>269</v>
      </c>
      <c r="B278" s="2">
        <f t="shared" si="51"/>
        <v>-122</v>
      </c>
      <c r="C278" s="8">
        <f t="shared" si="47"/>
        <v>122</v>
      </c>
      <c r="D278" s="9">
        <f t="shared" si="40"/>
        <v>7.1881768040938709</v>
      </c>
      <c r="E278" s="2">
        <f t="shared" si="48"/>
        <v>302</v>
      </c>
      <c r="F278" s="10">
        <f t="shared" si="49"/>
        <v>-0.84138289875264594</v>
      </c>
      <c r="G278" s="10">
        <f t="shared" si="50"/>
        <v>0.52575438665115681</v>
      </c>
      <c r="H278" s="10">
        <f t="shared" si="52"/>
        <v>0.12512850436115969</v>
      </c>
      <c r="I278" s="18">
        <f t="shared" si="41"/>
        <v>58.280957913862956</v>
      </c>
      <c r="J278" s="18">
        <f t="shared" si="42"/>
        <v>147.2864397071925</v>
      </c>
      <c r="K278" s="18">
        <f t="shared" si="43"/>
        <v>82.811823195906129</v>
      </c>
      <c r="L278" s="2">
        <f t="shared" si="44"/>
        <v>94.63578959720823</v>
      </c>
      <c r="M278" s="2">
        <f t="shared" si="45"/>
        <v>946.55576109672643</v>
      </c>
      <c r="N278" s="2">
        <f t="shared" si="46"/>
        <v>112.61565392504367</v>
      </c>
    </row>
    <row r="279" spans="1:14" ht="15.6">
      <c r="A279" s="3" t="s">
        <v>270</v>
      </c>
      <c r="B279" s="2">
        <f t="shared" si="51"/>
        <v>-123</v>
      </c>
      <c r="C279" s="8">
        <f t="shared" si="47"/>
        <v>123</v>
      </c>
      <c r="D279" s="9">
        <f t="shared" si="40"/>
        <v>6.6006318459453439</v>
      </c>
      <c r="E279" s="2">
        <f t="shared" si="48"/>
        <v>303</v>
      </c>
      <c r="F279" s="10">
        <f t="shared" si="49"/>
        <v>-0.83311143843948077</v>
      </c>
      <c r="G279" s="10">
        <f t="shared" si="50"/>
        <v>0.5410288941022986</v>
      </c>
      <c r="H279" s="10">
        <f t="shared" si="52"/>
        <v>0.11494810519422589</v>
      </c>
      <c r="I279" s="18">
        <f t="shared" si="41"/>
        <v>57.24629237427154</v>
      </c>
      <c r="J279" s="18">
        <f t="shared" si="42"/>
        <v>146.4196973508395</v>
      </c>
      <c r="K279" s="18">
        <f t="shared" si="43"/>
        <v>83.399368154054656</v>
      </c>
      <c r="L279" s="2">
        <f t="shared" si="44"/>
        <v>97.385200938413789</v>
      </c>
      <c r="M279" s="2">
        <f t="shared" si="45"/>
        <v>937.25036824441588</v>
      </c>
      <c r="N279" s="2">
        <f t="shared" si="46"/>
        <v>103.45329467480337</v>
      </c>
    </row>
    <row r="280" spans="1:14" ht="15.6">
      <c r="A280" s="3" t="s">
        <v>271</v>
      </c>
      <c r="B280" s="2">
        <f t="shared" si="51"/>
        <v>-124</v>
      </c>
      <c r="C280" s="8">
        <f t="shared" si="47"/>
        <v>124</v>
      </c>
      <c r="D280" s="9">
        <f t="shared" ref="D280:D333" si="53">IF(C280&gt;90,(-1)*(180*_nn2+(-1)^_nn2*ASIN(-(-1)*SIN(_sigma*PI()/180)/(SQRT(_sinfi^2+(_cosfi*COS(C280*PI()/180))^2)))*180/PI()-ACOS((_sinfi/(SQRT(_sinfi^2+(_cosfi*COS(C280*PI()/180))^2))))*180/PI()),(-1)*(180*_nn1+(-1)^_nn1*ASIN(-(-1)*SIN(_sigma*PI()/180)/(SQRT(_sinfi^2+(_cosfi*COS(C280*PI()/180))^2)))*180/PI()+ACOS((_sinfi/(SQRT(_sinfi^2+(_cosfi*COS(C280*PI()/180))^2))))*180/PI()))</f>
        <v>6.0212932204678395</v>
      </c>
      <c r="E280" s="2">
        <f t="shared" si="48"/>
        <v>304</v>
      </c>
      <c r="F280" s="10">
        <f t="shared" si="49"/>
        <v>-0.82446375574150088</v>
      </c>
      <c r="G280" s="10">
        <f t="shared" si="50"/>
        <v>0.55610782507553558</v>
      </c>
      <c r="H280" s="10">
        <f t="shared" si="52"/>
        <v>0.10489805698093929</v>
      </c>
      <c r="I280" s="18">
        <f t="shared" ref="I280:I333" si="54">ACOS((_x1*F280+_y1*G280)/(((_x1^2+_y1^2)^0.5)*((F280^2+G280^2+H280^2)^0.5)))*180/PI()</f>
        <v>56.212947035121147</v>
      </c>
      <c r="J280" s="18">
        <f t="shared" ref="J280:J333" si="55">ACOS((_x2*F280+_y2*G280)/(((_x2^2+_y2^2)^0.5)*((F280^2+G280^2+H280^2)^0.5)))*180/PI()</f>
        <v>145.53416199245657</v>
      </c>
      <c r="K280" s="18">
        <f t="shared" ref="K280:K333" si="56">ACOS((H280)/((F280^2+G280^2+H280^2)^0.5))*180/PI()</f>
        <v>83.97870677953216</v>
      </c>
      <c r="L280" s="2">
        <f t="shared" ref="L280:L333" si="57">ABS(_s1*COS(I280*PI()/180))</f>
        <v>100.0994085135964</v>
      </c>
      <c r="M280" s="2">
        <f t="shared" ref="M280:M333" si="58">ABS(_s2*COS(J280*PI()/180))</f>
        <v>927.52172520918873</v>
      </c>
      <c r="N280" s="2">
        <f t="shared" ref="N280:N333" si="59">_sk*COS(K280*PI()/180)</f>
        <v>94.40825128284537</v>
      </c>
    </row>
    <row r="281" spans="1:14" ht="15.6">
      <c r="A281" s="3" t="s">
        <v>272</v>
      </c>
      <c r="B281" s="2">
        <f t="shared" si="51"/>
        <v>-125</v>
      </c>
      <c r="C281" s="8">
        <f t="shared" ref="C281:C333" si="60">ABS(B281)</f>
        <v>125</v>
      </c>
      <c r="D281" s="9">
        <f t="shared" si="53"/>
        <v>5.4503803967925251</v>
      </c>
      <c r="E281" s="2">
        <f t="shared" ref="E281:E333" si="61">IF(E280&gt;180+_av,_av/0,E280+1)</f>
        <v>305</v>
      </c>
      <c r="F281" s="10">
        <f t="shared" ref="F281:F333" si="62">SIN(E281*PI()/180)*COS(D281*PI()/180)</f>
        <v>-0.81544851859514123</v>
      </c>
      <c r="G281" s="10">
        <f t="shared" ref="G281:G333" si="63">COS(E281*PI()/180)*COS(D281*PI()/180)</f>
        <v>0.57098319974225853</v>
      </c>
      <c r="H281" s="10">
        <f t="shared" si="52"/>
        <v>9.498367824569498E-2</v>
      </c>
      <c r="I281" s="18">
        <f t="shared" si="54"/>
        <v>55.181184244872469</v>
      </c>
      <c r="J281" s="18">
        <f t="shared" si="55"/>
        <v>144.6317345568533</v>
      </c>
      <c r="K281" s="18">
        <f t="shared" si="56"/>
        <v>84.549619603207475</v>
      </c>
      <c r="L281" s="2">
        <f t="shared" si="57"/>
        <v>102.77697595360654</v>
      </c>
      <c r="M281" s="2">
        <f t="shared" si="58"/>
        <v>917.37958341953379</v>
      </c>
      <c r="N281" s="2">
        <f t="shared" si="59"/>
        <v>85.485310421125476</v>
      </c>
    </row>
    <row r="282" spans="1:14" ht="15.6">
      <c r="A282" s="3" t="s">
        <v>273</v>
      </c>
      <c r="B282" s="2">
        <f t="shared" ref="B282:B333" si="64">IF(B281&lt;_as,_as/0,B281-1)</f>
        <v>-126</v>
      </c>
      <c r="C282" s="8">
        <f t="shared" si="60"/>
        <v>126</v>
      </c>
      <c r="D282" s="9">
        <f t="shared" si="53"/>
        <v>4.8881001614780644</v>
      </c>
      <c r="E282" s="2">
        <f t="shared" si="61"/>
        <v>306</v>
      </c>
      <c r="F282" s="10">
        <f t="shared" si="62"/>
        <v>-0.80607461174932238</v>
      </c>
      <c r="G282" s="10">
        <f t="shared" si="63"/>
        <v>0.58564748618129214</v>
      </c>
      <c r="H282" s="10">
        <f t="shared" si="52"/>
        <v>8.5209988984346507E-2</v>
      </c>
      <c r="I282" s="18">
        <f t="shared" si="54"/>
        <v>54.151254878864904</v>
      </c>
      <c r="J282" s="18">
        <f t="shared" si="55"/>
        <v>143.71416433658939</v>
      </c>
      <c r="K282" s="18">
        <f t="shared" si="56"/>
        <v>85.111899838521936</v>
      </c>
      <c r="L282" s="2">
        <f t="shared" si="57"/>
        <v>105.4165475126326</v>
      </c>
      <c r="M282" s="2">
        <f t="shared" si="58"/>
        <v>906.83393821798757</v>
      </c>
      <c r="N282" s="2">
        <f t="shared" si="59"/>
        <v>76.688990085911925</v>
      </c>
    </row>
    <row r="283" spans="1:14" ht="15.6">
      <c r="A283" s="3" t="s">
        <v>274</v>
      </c>
      <c r="B283" s="2">
        <f t="shared" si="64"/>
        <v>-127</v>
      </c>
      <c r="C283" s="8">
        <f t="shared" si="60"/>
        <v>127</v>
      </c>
      <c r="D283" s="9">
        <f t="shared" si="53"/>
        <v>4.3346468191708425</v>
      </c>
      <c r="E283" s="2">
        <f t="shared" si="61"/>
        <v>307</v>
      </c>
      <c r="F283" s="10">
        <f t="shared" si="62"/>
        <v>-0.79635110221427741</v>
      </c>
      <c r="G283" s="10">
        <f t="shared" si="63"/>
        <v>0.6000935983773924</v>
      </c>
      <c r="H283" s="10">
        <f t="shared" si="52"/>
        <v>7.558171199819691E-2</v>
      </c>
      <c r="I283" s="18">
        <f t="shared" si="54"/>
        <v>53.123398570012021</v>
      </c>
      <c r="J283" s="18">
        <f t="shared" si="55"/>
        <v>142.78305754037214</v>
      </c>
      <c r="K283" s="18">
        <f t="shared" si="56"/>
        <v>85.665353180829158</v>
      </c>
      <c r="L283" s="2">
        <f t="shared" si="57"/>
        <v>108.01684770793064</v>
      </c>
      <c r="M283" s="2">
        <f t="shared" si="58"/>
        <v>895.89498999106206</v>
      </c>
      <c r="N283" s="2">
        <f t="shared" si="59"/>
        <v>68.023540798377184</v>
      </c>
    </row>
    <row r="284" spans="1:14" ht="15.6">
      <c r="A284" s="3" t="s">
        <v>275</v>
      </c>
      <c r="B284" s="2">
        <f t="shared" si="64"/>
        <v>-128</v>
      </c>
      <c r="C284" s="8">
        <f t="shared" si="60"/>
        <v>128</v>
      </c>
      <c r="D284" s="9">
        <f t="shared" si="53"/>
        <v>3.7902024307397255</v>
      </c>
      <c r="E284" s="2">
        <f t="shared" si="61"/>
        <v>308</v>
      </c>
      <c r="F284" s="10">
        <f t="shared" si="62"/>
        <v>-0.78628720587207113</v>
      </c>
      <c r="G284" s="10">
        <f t="shared" si="63"/>
        <v>0.61431489225397773</v>
      </c>
      <c r="H284" s="10">
        <f t="shared" si="52"/>
        <v>6.610327553816725E-2</v>
      </c>
      <c r="I284" s="18">
        <f t="shared" si="54"/>
        <v>52.097844006590456</v>
      </c>
      <c r="J284" s="18">
        <f t="shared" si="55"/>
        <v>141.83988628534229</v>
      </c>
      <c r="K284" s="18">
        <f t="shared" si="56"/>
        <v>86.209797569260274</v>
      </c>
      <c r="L284" s="2">
        <f t="shared" si="57"/>
        <v>110.57668060571601</v>
      </c>
      <c r="M284" s="2">
        <f t="shared" si="58"/>
        <v>884.57310660608005</v>
      </c>
      <c r="N284" s="2">
        <f t="shared" si="59"/>
        <v>59.492947984350565</v>
      </c>
    </row>
    <row r="285" spans="1:14" ht="15.6">
      <c r="A285" s="3" t="s">
        <v>276</v>
      </c>
      <c r="B285" s="2">
        <f t="shared" si="64"/>
        <v>-129</v>
      </c>
      <c r="C285" s="8">
        <f t="shared" si="60"/>
        <v>129</v>
      </c>
      <c r="D285" s="9">
        <f t="shared" si="53"/>
        <v>3.2549370851320987</v>
      </c>
      <c r="E285" s="2">
        <f t="shared" si="61"/>
        <v>309</v>
      </c>
      <c r="F285" s="10">
        <f t="shared" si="62"/>
        <v>-0.77589225538925155</v>
      </c>
      <c r="G285" s="10">
        <f t="shared" si="63"/>
        <v>0.62830515989387881</v>
      </c>
      <c r="H285" s="10">
        <f t="shared" si="52"/>
        <v>5.6778817156645407E-2</v>
      </c>
      <c r="I285" s="18">
        <f t="shared" si="54"/>
        <v>51.074809295909233</v>
      </c>
      <c r="J285" s="18">
        <f t="shared" si="55"/>
        <v>140.88599769851027</v>
      </c>
      <c r="K285" s="18">
        <f t="shared" si="56"/>
        <v>86.745062914867901</v>
      </c>
      <c r="L285" s="2">
        <f t="shared" si="57"/>
        <v>113.0949287808982</v>
      </c>
      <c r="M285" s="2">
        <f t="shared" si="58"/>
        <v>872.87878731290789</v>
      </c>
      <c r="N285" s="2">
        <f t="shared" si="59"/>
        <v>51.100935440980855</v>
      </c>
    </row>
    <row r="286" spans="1:14" ht="15.6">
      <c r="A286" s="3" t="s">
        <v>277</v>
      </c>
      <c r="B286" s="2">
        <f t="shared" si="64"/>
        <v>-130</v>
      </c>
      <c r="C286" s="8">
        <f t="shared" si="60"/>
        <v>130</v>
      </c>
      <c r="D286" s="9">
        <f t="shared" si="53"/>
        <v>2.7290092012457876</v>
      </c>
      <c r="E286" s="2">
        <f t="shared" si="61"/>
        <v>310</v>
      </c>
      <c r="F286" s="10">
        <f t="shared" si="62"/>
        <v>-0.76517566954993166</v>
      </c>
      <c r="G286" s="10">
        <f t="shared" si="63"/>
        <v>0.64205862210517584</v>
      </c>
      <c r="H286" s="10">
        <f t="shared" si="52"/>
        <v>4.761218866232559E-2</v>
      </c>
      <c r="I286" s="18">
        <f t="shared" si="54"/>
        <v>50.054502393011333</v>
      </c>
      <c r="J286" s="18">
        <f t="shared" si="55"/>
        <v>139.92262288710762</v>
      </c>
      <c r="K286" s="18">
        <f t="shared" si="56"/>
        <v>87.270990798754212</v>
      </c>
      <c r="L286" s="2">
        <f t="shared" si="57"/>
        <v>115.57055197893168</v>
      </c>
      <c r="M286" s="2">
        <f t="shared" si="58"/>
        <v>860.82262824367308</v>
      </c>
      <c r="N286" s="2">
        <f t="shared" si="59"/>
        <v>42.850969796093111</v>
      </c>
    </row>
    <row r="287" spans="1:14" ht="15.6">
      <c r="A287" s="3" t="s">
        <v>278</v>
      </c>
      <c r="B287" s="2">
        <f t="shared" si="64"/>
        <v>-131</v>
      </c>
      <c r="C287" s="8">
        <f t="shared" si="60"/>
        <v>131</v>
      </c>
      <c r="D287" s="9">
        <f t="shared" si="53"/>
        <v>2.2125658561923558</v>
      </c>
      <c r="E287" s="2">
        <f t="shared" si="61"/>
        <v>311</v>
      </c>
      <c r="F287" s="10">
        <f t="shared" si="62"/>
        <v>-0.75414692410620454</v>
      </c>
      <c r="G287" s="10">
        <f t="shared" si="63"/>
        <v>0.65556991949042354</v>
      </c>
      <c r="H287" s="10">
        <f t="shared" si="52"/>
        <v>3.8606962072535077E-2</v>
      </c>
      <c r="I287" s="18">
        <f t="shared" si="54"/>
        <v>49.037121594024057</v>
      </c>
      <c r="J287" s="18">
        <f t="shared" si="55"/>
        <v>138.95088561209135</v>
      </c>
      <c r="K287" s="18">
        <f t="shared" si="56"/>
        <v>87.787434143807644</v>
      </c>
      <c r="L287" s="2">
        <f t="shared" si="57"/>
        <v>118.00258550827624</v>
      </c>
      <c r="M287" s="2">
        <f t="shared" si="58"/>
        <v>848.41528961948006</v>
      </c>
      <c r="N287" s="2">
        <f t="shared" si="59"/>
        <v>34.746265865281714</v>
      </c>
    </row>
    <row r="288" spans="1:14" ht="15.6">
      <c r="A288" s="3" t="s">
        <v>279</v>
      </c>
      <c r="B288" s="2">
        <f t="shared" si="64"/>
        <v>-132</v>
      </c>
      <c r="C288" s="8">
        <f t="shared" si="60"/>
        <v>132</v>
      </c>
      <c r="D288" s="9">
        <f t="shared" si="53"/>
        <v>1.7057431364333411</v>
      </c>
      <c r="E288" s="2">
        <f t="shared" si="61"/>
        <v>312</v>
      </c>
      <c r="F288" s="10">
        <f t="shared" si="62"/>
        <v>-0.74281552422232289</v>
      </c>
      <c r="G288" s="10">
        <f t="shared" si="63"/>
        <v>0.6688341021769989</v>
      </c>
      <c r="H288" s="10">
        <f t="shared" si="52"/>
        <v>2.976643645791912E-2</v>
      </c>
      <c r="I288" s="18">
        <f t="shared" si="54"/>
        <v>48.022856094341236</v>
      </c>
      <c r="J288" s="18">
        <f t="shared" si="55"/>
        <v>137.97181055643551</v>
      </c>
      <c r="K288" s="18">
        <f t="shared" si="56"/>
        <v>88.294256863566659</v>
      </c>
      <c r="L288" s="2">
        <f t="shared" si="57"/>
        <v>120.39013839185982</v>
      </c>
      <c r="M288" s="2">
        <f t="shared" si="58"/>
        <v>835.66746475011303</v>
      </c>
      <c r="N288" s="2">
        <f t="shared" si="59"/>
        <v>26.789792812127175</v>
      </c>
    </row>
    <row r="289" spans="1:14" ht="15.6">
      <c r="A289" s="3" t="s">
        <v>280</v>
      </c>
      <c r="B289" s="2">
        <f t="shared" si="64"/>
        <v>-133</v>
      </c>
      <c r="C289" s="8">
        <f t="shared" si="60"/>
        <v>133</v>
      </c>
      <c r="D289" s="9">
        <f t="shared" si="53"/>
        <v>1.2086665084013646</v>
      </c>
      <c r="E289" s="2">
        <f t="shared" si="61"/>
        <v>313</v>
      </c>
      <c r="F289" s="10">
        <f t="shared" si="62"/>
        <v>-0.73119097856976512</v>
      </c>
      <c r="G289" s="10">
        <f t="shared" si="63"/>
        <v>0.68184661836406468</v>
      </c>
      <c r="H289" s="10">
        <f t="shared" si="52"/>
        <v>2.1093645575840148E-2</v>
      </c>
      <c r="I289" s="18">
        <f t="shared" si="54"/>
        <v>47.011886612503041</v>
      </c>
      <c r="J289" s="18">
        <f t="shared" si="55"/>
        <v>136.9863311231465</v>
      </c>
      <c r="K289" s="18">
        <f t="shared" si="56"/>
        <v>88.791333491598621</v>
      </c>
      <c r="L289" s="2">
        <f t="shared" si="57"/>
        <v>122.73239130553165</v>
      </c>
      <c r="M289" s="2">
        <f t="shared" si="58"/>
        <v>822.58985089098564</v>
      </c>
      <c r="N289" s="2">
        <f t="shared" si="59"/>
        <v>18.984281018256226</v>
      </c>
    </row>
    <row r="290" spans="1:14" ht="15.6">
      <c r="A290" s="3" t="s">
        <v>281</v>
      </c>
      <c r="B290" s="2" t="e">
        <f t="shared" si="64"/>
        <v>#DIV/0!</v>
      </c>
      <c r="C290" s="8" t="e">
        <f t="shared" si="60"/>
        <v>#DIV/0!</v>
      </c>
      <c r="D290" s="9" t="e">
        <f t="shared" si="53"/>
        <v>#DIV/0!</v>
      </c>
      <c r="E290" s="2" t="e">
        <f t="shared" si="61"/>
        <v>#DIV/0!</v>
      </c>
      <c r="F290" s="10" t="e">
        <f t="shared" si="62"/>
        <v>#DIV/0!</v>
      </c>
      <c r="G290" s="10" t="e">
        <f t="shared" si="63"/>
        <v>#DIV/0!</v>
      </c>
      <c r="H290" s="10" t="e">
        <f t="shared" si="52"/>
        <v>#DIV/0!</v>
      </c>
      <c r="I290" s="18" t="e">
        <f t="shared" si="54"/>
        <v>#DIV/0!</v>
      </c>
      <c r="J290" s="18" t="e">
        <f t="shared" si="55"/>
        <v>#DIV/0!</v>
      </c>
      <c r="K290" s="18" t="e">
        <f t="shared" si="56"/>
        <v>#DIV/0!</v>
      </c>
      <c r="L290" s="2" t="e">
        <f t="shared" si="57"/>
        <v>#DIV/0!</v>
      </c>
      <c r="M290" s="2" t="e">
        <f t="shared" si="58"/>
        <v>#DIV/0!</v>
      </c>
      <c r="N290" s="2" t="e">
        <f t="shared" si="59"/>
        <v>#DIV/0!</v>
      </c>
    </row>
    <row r="291" spans="1:14" ht="15.6">
      <c r="A291" s="3" t="s">
        <v>282</v>
      </c>
      <c r="B291" s="2" t="e">
        <f t="shared" si="64"/>
        <v>#DIV/0!</v>
      </c>
      <c r="C291" s="8" t="e">
        <f t="shared" si="60"/>
        <v>#DIV/0!</v>
      </c>
      <c r="D291" s="9" t="e">
        <f t="shared" si="53"/>
        <v>#DIV/0!</v>
      </c>
      <c r="E291" s="2" t="e">
        <f t="shared" si="61"/>
        <v>#DIV/0!</v>
      </c>
      <c r="F291" s="10" t="e">
        <f t="shared" si="62"/>
        <v>#DIV/0!</v>
      </c>
      <c r="G291" s="10" t="e">
        <f t="shared" si="63"/>
        <v>#DIV/0!</v>
      </c>
      <c r="H291" s="10" t="e">
        <f t="shared" si="52"/>
        <v>#DIV/0!</v>
      </c>
      <c r="I291" s="18" t="e">
        <f t="shared" si="54"/>
        <v>#DIV/0!</v>
      </c>
      <c r="J291" s="18" t="e">
        <f t="shared" si="55"/>
        <v>#DIV/0!</v>
      </c>
      <c r="K291" s="18" t="e">
        <f t="shared" si="56"/>
        <v>#DIV/0!</v>
      </c>
      <c r="L291" s="2" t="e">
        <f t="shared" si="57"/>
        <v>#DIV/0!</v>
      </c>
      <c r="M291" s="2" t="e">
        <f t="shared" si="58"/>
        <v>#DIV/0!</v>
      </c>
      <c r="N291" s="2" t="e">
        <f t="shared" si="59"/>
        <v>#DIV/0!</v>
      </c>
    </row>
    <row r="292" spans="1:14" ht="15.6">
      <c r="A292" s="3" t="s">
        <v>283</v>
      </c>
      <c r="B292" s="2" t="e">
        <f t="shared" si="64"/>
        <v>#DIV/0!</v>
      </c>
      <c r="C292" s="8" t="e">
        <f t="shared" si="60"/>
        <v>#DIV/0!</v>
      </c>
      <c r="D292" s="9" t="e">
        <f t="shared" si="53"/>
        <v>#DIV/0!</v>
      </c>
      <c r="E292" s="2" t="e">
        <f t="shared" si="61"/>
        <v>#DIV/0!</v>
      </c>
      <c r="F292" s="10" t="e">
        <f t="shared" si="62"/>
        <v>#DIV/0!</v>
      </c>
      <c r="G292" s="10" t="e">
        <f t="shared" si="63"/>
        <v>#DIV/0!</v>
      </c>
      <c r="H292" s="10" t="e">
        <f t="shared" si="52"/>
        <v>#DIV/0!</v>
      </c>
      <c r="I292" s="18" t="e">
        <f t="shared" si="54"/>
        <v>#DIV/0!</v>
      </c>
      <c r="J292" s="18" t="e">
        <f t="shared" si="55"/>
        <v>#DIV/0!</v>
      </c>
      <c r="K292" s="18" t="e">
        <f t="shared" si="56"/>
        <v>#DIV/0!</v>
      </c>
      <c r="L292" s="2" t="e">
        <f t="shared" si="57"/>
        <v>#DIV/0!</v>
      </c>
      <c r="M292" s="2" t="e">
        <f t="shared" si="58"/>
        <v>#DIV/0!</v>
      </c>
      <c r="N292" s="2" t="e">
        <f t="shared" si="59"/>
        <v>#DIV/0!</v>
      </c>
    </row>
    <row r="293" spans="1:14" ht="15.6">
      <c r="A293" s="3" t="s">
        <v>284</v>
      </c>
      <c r="B293" s="2" t="e">
        <f t="shared" si="64"/>
        <v>#DIV/0!</v>
      </c>
      <c r="C293" s="8" t="e">
        <f t="shared" si="60"/>
        <v>#DIV/0!</v>
      </c>
      <c r="D293" s="9" t="e">
        <f t="shared" si="53"/>
        <v>#DIV/0!</v>
      </c>
      <c r="E293" s="2" t="e">
        <f t="shared" si="61"/>
        <v>#DIV/0!</v>
      </c>
      <c r="F293" s="10" t="e">
        <f t="shared" si="62"/>
        <v>#DIV/0!</v>
      </c>
      <c r="G293" s="10" t="e">
        <f t="shared" si="63"/>
        <v>#DIV/0!</v>
      </c>
      <c r="H293" s="10" t="e">
        <f t="shared" si="52"/>
        <v>#DIV/0!</v>
      </c>
      <c r="I293" s="18" t="e">
        <f t="shared" si="54"/>
        <v>#DIV/0!</v>
      </c>
      <c r="J293" s="18" t="e">
        <f t="shared" si="55"/>
        <v>#DIV/0!</v>
      </c>
      <c r="K293" s="18" t="e">
        <f t="shared" si="56"/>
        <v>#DIV/0!</v>
      </c>
      <c r="L293" s="2" t="e">
        <f t="shared" si="57"/>
        <v>#DIV/0!</v>
      </c>
      <c r="M293" s="2" t="e">
        <f t="shared" si="58"/>
        <v>#DIV/0!</v>
      </c>
      <c r="N293" s="2" t="e">
        <f t="shared" si="59"/>
        <v>#DIV/0!</v>
      </c>
    </row>
    <row r="294" spans="1:14" ht="15.6">
      <c r="A294" s="3" t="s">
        <v>285</v>
      </c>
      <c r="B294" s="2" t="e">
        <f t="shared" si="64"/>
        <v>#DIV/0!</v>
      </c>
      <c r="C294" s="8" t="e">
        <f t="shared" si="60"/>
        <v>#DIV/0!</v>
      </c>
      <c r="D294" s="9" t="e">
        <f t="shared" si="53"/>
        <v>#DIV/0!</v>
      </c>
      <c r="E294" s="2" t="e">
        <f t="shared" si="61"/>
        <v>#DIV/0!</v>
      </c>
      <c r="F294" s="10" t="e">
        <f t="shared" si="62"/>
        <v>#DIV/0!</v>
      </c>
      <c r="G294" s="10" t="e">
        <f t="shared" si="63"/>
        <v>#DIV/0!</v>
      </c>
      <c r="H294" s="10" t="e">
        <f t="shared" si="52"/>
        <v>#DIV/0!</v>
      </c>
      <c r="I294" s="18" t="e">
        <f t="shared" si="54"/>
        <v>#DIV/0!</v>
      </c>
      <c r="J294" s="18" t="e">
        <f t="shared" si="55"/>
        <v>#DIV/0!</v>
      </c>
      <c r="K294" s="18" t="e">
        <f t="shared" si="56"/>
        <v>#DIV/0!</v>
      </c>
      <c r="L294" s="2" t="e">
        <f t="shared" si="57"/>
        <v>#DIV/0!</v>
      </c>
      <c r="M294" s="2" t="e">
        <f t="shared" si="58"/>
        <v>#DIV/0!</v>
      </c>
      <c r="N294" s="2" t="e">
        <f t="shared" si="59"/>
        <v>#DIV/0!</v>
      </c>
    </row>
    <row r="295" spans="1:14" ht="15.6">
      <c r="A295" s="3" t="s">
        <v>286</v>
      </c>
      <c r="B295" s="2" t="e">
        <f t="shared" si="64"/>
        <v>#DIV/0!</v>
      </c>
      <c r="C295" s="8" t="e">
        <f t="shared" si="60"/>
        <v>#DIV/0!</v>
      </c>
      <c r="D295" s="9" t="e">
        <f t="shared" si="53"/>
        <v>#DIV/0!</v>
      </c>
      <c r="E295" s="2" t="e">
        <f t="shared" si="61"/>
        <v>#DIV/0!</v>
      </c>
      <c r="F295" s="10" t="e">
        <f t="shared" si="62"/>
        <v>#DIV/0!</v>
      </c>
      <c r="G295" s="10" t="e">
        <f t="shared" si="63"/>
        <v>#DIV/0!</v>
      </c>
      <c r="H295" s="10" t="e">
        <f t="shared" ref="H295:H333" si="65">SIN(D295*PI()/180)</f>
        <v>#DIV/0!</v>
      </c>
      <c r="I295" s="18" t="e">
        <f t="shared" si="54"/>
        <v>#DIV/0!</v>
      </c>
      <c r="J295" s="18" t="e">
        <f t="shared" si="55"/>
        <v>#DIV/0!</v>
      </c>
      <c r="K295" s="18" t="e">
        <f t="shared" si="56"/>
        <v>#DIV/0!</v>
      </c>
      <c r="L295" s="2" t="e">
        <f t="shared" si="57"/>
        <v>#DIV/0!</v>
      </c>
      <c r="M295" s="2" t="e">
        <f t="shared" si="58"/>
        <v>#DIV/0!</v>
      </c>
      <c r="N295" s="2" t="e">
        <f t="shared" si="59"/>
        <v>#DIV/0!</v>
      </c>
    </row>
    <row r="296" spans="1:14" ht="15.6">
      <c r="A296" s="3" t="s">
        <v>287</v>
      </c>
      <c r="B296" s="2" t="e">
        <f t="shared" si="64"/>
        <v>#DIV/0!</v>
      </c>
      <c r="C296" s="8" t="e">
        <f t="shared" si="60"/>
        <v>#DIV/0!</v>
      </c>
      <c r="D296" s="9" t="e">
        <f t="shared" si="53"/>
        <v>#DIV/0!</v>
      </c>
      <c r="E296" s="2" t="e">
        <f t="shared" si="61"/>
        <v>#DIV/0!</v>
      </c>
      <c r="F296" s="10" t="e">
        <f t="shared" si="62"/>
        <v>#DIV/0!</v>
      </c>
      <c r="G296" s="10" t="e">
        <f t="shared" si="63"/>
        <v>#DIV/0!</v>
      </c>
      <c r="H296" s="10" t="e">
        <f t="shared" si="65"/>
        <v>#DIV/0!</v>
      </c>
      <c r="I296" s="18" t="e">
        <f t="shared" si="54"/>
        <v>#DIV/0!</v>
      </c>
      <c r="J296" s="18" t="e">
        <f t="shared" si="55"/>
        <v>#DIV/0!</v>
      </c>
      <c r="K296" s="18" t="e">
        <f t="shared" si="56"/>
        <v>#DIV/0!</v>
      </c>
      <c r="L296" s="2" t="e">
        <f t="shared" si="57"/>
        <v>#DIV/0!</v>
      </c>
      <c r="M296" s="2" t="e">
        <f t="shared" si="58"/>
        <v>#DIV/0!</v>
      </c>
      <c r="N296" s="2" t="e">
        <f t="shared" si="59"/>
        <v>#DIV/0!</v>
      </c>
    </row>
    <row r="297" spans="1:14" ht="15.6">
      <c r="A297" s="3" t="s">
        <v>288</v>
      </c>
      <c r="B297" s="2" t="e">
        <f t="shared" si="64"/>
        <v>#DIV/0!</v>
      </c>
      <c r="C297" s="8" t="e">
        <f t="shared" si="60"/>
        <v>#DIV/0!</v>
      </c>
      <c r="D297" s="9" t="e">
        <f t="shared" si="53"/>
        <v>#DIV/0!</v>
      </c>
      <c r="E297" s="2" t="e">
        <f t="shared" si="61"/>
        <v>#DIV/0!</v>
      </c>
      <c r="F297" s="10" t="e">
        <f t="shared" si="62"/>
        <v>#DIV/0!</v>
      </c>
      <c r="G297" s="10" t="e">
        <f t="shared" si="63"/>
        <v>#DIV/0!</v>
      </c>
      <c r="H297" s="10" t="e">
        <f t="shared" si="65"/>
        <v>#DIV/0!</v>
      </c>
      <c r="I297" s="18" t="e">
        <f t="shared" si="54"/>
        <v>#DIV/0!</v>
      </c>
      <c r="J297" s="18" t="e">
        <f t="shared" si="55"/>
        <v>#DIV/0!</v>
      </c>
      <c r="K297" s="18" t="e">
        <f t="shared" si="56"/>
        <v>#DIV/0!</v>
      </c>
      <c r="L297" s="2" t="e">
        <f t="shared" si="57"/>
        <v>#DIV/0!</v>
      </c>
      <c r="M297" s="2" t="e">
        <f t="shared" si="58"/>
        <v>#DIV/0!</v>
      </c>
      <c r="N297" s="2" t="e">
        <f t="shared" si="59"/>
        <v>#DIV/0!</v>
      </c>
    </row>
    <row r="298" spans="1:14" ht="15.6">
      <c r="A298" s="3" t="s">
        <v>289</v>
      </c>
      <c r="B298" s="2" t="e">
        <f t="shared" si="64"/>
        <v>#DIV/0!</v>
      </c>
      <c r="C298" s="8" t="e">
        <f t="shared" si="60"/>
        <v>#DIV/0!</v>
      </c>
      <c r="D298" s="9" t="e">
        <f t="shared" si="53"/>
        <v>#DIV/0!</v>
      </c>
      <c r="E298" s="2" t="e">
        <f t="shared" si="61"/>
        <v>#DIV/0!</v>
      </c>
      <c r="F298" s="10" t="e">
        <f t="shared" si="62"/>
        <v>#DIV/0!</v>
      </c>
      <c r="G298" s="10" t="e">
        <f t="shared" si="63"/>
        <v>#DIV/0!</v>
      </c>
      <c r="H298" s="10" t="e">
        <f t="shared" si="65"/>
        <v>#DIV/0!</v>
      </c>
      <c r="I298" s="18" t="e">
        <f t="shared" si="54"/>
        <v>#DIV/0!</v>
      </c>
      <c r="J298" s="18" t="e">
        <f t="shared" si="55"/>
        <v>#DIV/0!</v>
      </c>
      <c r="K298" s="18" t="e">
        <f t="shared" si="56"/>
        <v>#DIV/0!</v>
      </c>
      <c r="L298" s="2" t="e">
        <f t="shared" si="57"/>
        <v>#DIV/0!</v>
      </c>
      <c r="M298" s="2" t="e">
        <f t="shared" si="58"/>
        <v>#DIV/0!</v>
      </c>
      <c r="N298" s="2" t="e">
        <f t="shared" si="59"/>
        <v>#DIV/0!</v>
      </c>
    </row>
    <row r="299" spans="1:14" ht="15.6">
      <c r="A299" s="3" t="s">
        <v>290</v>
      </c>
      <c r="B299" s="2" t="e">
        <f t="shared" si="64"/>
        <v>#DIV/0!</v>
      </c>
      <c r="C299" s="8" t="e">
        <f t="shared" si="60"/>
        <v>#DIV/0!</v>
      </c>
      <c r="D299" s="9" t="e">
        <f t="shared" si="53"/>
        <v>#DIV/0!</v>
      </c>
      <c r="E299" s="2" t="e">
        <f t="shared" si="61"/>
        <v>#DIV/0!</v>
      </c>
      <c r="F299" s="10" t="e">
        <f t="shared" si="62"/>
        <v>#DIV/0!</v>
      </c>
      <c r="G299" s="10" t="e">
        <f t="shared" si="63"/>
        <v>#DIV/0!</v>
      </c>
      <c r="H299" s="10" t="e">
        <f t="shared" si="65"/>
        <v>#DIV/0!</v>
      </c>
      <c r="I299" s="18" t="e">
        <f t="shared" si="54"/>
        <v>#DIV/0!</v>
      </c>
      <c r="J299" s="18" t="e">
        <f t="shared" si="55"/>
        <v>#DIV/0!</v>
      </c>
      <c r="K299" s="18" t="e">
        <f t="shared" si="56"/>
        <v>#DIV/0!</v>
      </c>
      <c r="L299" s="2" t="e">
        <f t="shared" si="57"/>
        <v>#DIV/0!</v>
      </c>
      <c r="M299" s="2" t="e">
        <f t="shared" si="58"/>
        <v>#DIV/0!</v>
      </c>
      <c r="N299" s="2" t="e">
        <f t="shared" si="59"/>
        <v>#DIV/0!</v>
      </c>
    </row>
    <row r="300" spans="1:14" ht="15.6">
      <c r="A300" s="3" t="s">
        <v>291</v>
      </c>
      <c r="B300" s="2" t="e">
        <f t="shared" si="64"/>
        <v>#DIV/0!</v>
      </c>
      <c r="C300" s="8" t="e">
        <f t="shared" si="60"/>
        <v>#DIV/0!</v>
      </c>
      <c r="D300" s="9" t="e">
        <f t="shared" si="53"/>
        <v>#DIV/0!</v>
      </c>
      <c r="E300" s="2" t="e">
        <f t="shared" si="61"/>
        <v>#DIV/0!</v>
      </c>
      <c r="F300" s="10" t="e">
        <f t="shared" si="62"/>
        <v>#DIV/0!</v>
      </c>
      <c r="G300" s="10" t="e">
        <f t="shared" si="63"/>
        <v>#DIV/0!</v>
      </c>
      <c r="H300" s="10" t="e">
        <f t="shared" si="65"/>
        <v>#DIV/0!</v>
      </c>
      <c r="I300" s="18" t="e">
        <f t="shared" si="54"/>
        <v>#DIV/0!</v>
      </c>
      <c r="J300" s="18" t="e">
        <f t="shared" si="55"/>
        <v>#DIV/0!</v>
      </c>
      <c r="K300" s="18" t="e">
        <f t="shared" si="56"/>
        <v>#DIV/0!</v>
      </c>
      <c r="L300" s="2" t="e">
        <f t="shared" si="57"/>
        <v>#DIV/0!</v>
      </c>
      <c r="M300" s="2" t="e">
        <f t="shared" si="58"/>
        <v>#DIV/0!</v>
      </c>
      <c r="N300" s="2" t="e">
        <f t="shared" si="59"/>
        <v>#DIV/0!</v>
      </c>
    </row>
    <row r="301" spans="1:14" ht="15.6">
      <c r="A301" s="3" t="s">
        <v>292</v>
      </c>
      <c r="B301" s="2" t="e">
        <f t="shared" si="64"/>
        <v>#DIV/0!</v>
      </c>
      <c r="C301" s="8" t="e">
        <f t="shared" si="60"/>
        <v>#DIV/0!</v>
      </c>
      <c r="D301" s="9" t="e">
        <f t="shared" si="53"/>
        <v>#DIV/0!</v>
      </c>
      <c r="E301" s="2" t="e">
        <f t="shared" si="61"/>
        <v>#DIV/0!</v>
      </c>
      <c r="F301" s="10" t="e">
        <f t="shared" si="62"/>
        <v>#DIV/0!</v>
      </c>
      <c r="G301" s="10" t="e">
        <f t="shared" si="63"/>
        <v>#DIV/0!</v>
      </c>
      <c r="H301" s="10" t="e">
        <f t="shared" si="65"/>
        <v>#DIV/0!</v>
      </c>
      <c r="I301" s="18" t="e">
        <f t="shared" si="54"/>
        <v>#DIV/0!</v>
      </c>
      <c r="J301" s="18" t="e">
        <f t="shared" si="55"/>
        <v>#DIV/0!</v>
      </c>
      <c r="K301" s="18" t="e">
        <f t="shared" si="56"/>
        <v>#DIV/0!</v>
      </c>
      <c r="L301" s="2" t="e">
        <f t="shared" si="57"/>
        <v>#DIV/0!</v>
      </c>
      <c r="M301" s="2" t="e">
        <f t="shared" si="58"/>
        <v>#DIV/0!</v>
      </c>
      <c r="N301" s="2" t="e">
        <f t="shared" si="59"/>
        <v>#DIV/0!</v>
      </c>
    </row>
    <row r="302" spans="1:14" ht="15.6">
      <c r="A302" s="3" t="s">
        <v>293</v>
      </c>
      <c r="B302" s="2" t="e">
        <f t="shared" si="64"/>
        <v>#DIV/0!</v>
      </c>
      <c r="C302" s="8" t="e">
        <f t="shared" si="60"/>
        <v>#DIV/0!</v>
      </c>
      <c r="D302" s="9" t="e">
        <f t="shared" si="53"/>
        <v>#DIV/0!</v>
      </c>
      <c r="E302" s="2" t="e">
        <f t="shared" si="61"/>
        <v>#DIV/0!</v>
      </c>
      <c r="F302" s="10" t="e">
        <f t="shared" si="62"/>
        <v>#DIV/0!</v>
      </c>
      <c r="G302" s="10" t="e">
        <f t="shared" si="63"/>
        <v>#DIV/0!</v>
      </c>
      <c r="H302" s="10" t="e">
        <f t="shared" si="65"/>
        <v>#DIV/0!</v>
      </c>
      <c r="I302" s="18" t="e">
        <f t="shared" si="54"/>
        <v>#DIV/0!</v>
      </c>
      <c r="J302" s="18" t="e">
        <f t="shared" si="55"/>
        <v>#DIV/0!</v>
      </c>
      <c r="K302" s="18" t="e">
        <f t="shared" si="56"/>
        <v>#DIV/0!</v>
      </c>
      <c r="L302" s="2" t="e">
        <f t="shared" si="57"/>
        <v>#DIV/0!</v>
      </c>
      <c r="M302" s="2" t="e">
        <f t="shared" si="58"/>
        <v>#DIV/0!</v>
      </c>
      <c r="N302" s="2" t="e">
        <f t="shared" si="59"/>
        <v>#DIV/0!</v>
      </c>
    </row>
    <row r="303" spans="1:14" ht="15.6">
      <c r="A303" s="3" t="s">
        <v>294</v>
      </c>
      <c r="B303" s="2" t="e">
        <f t="shared" si="64"/>
        <v>#DIV/0!</v>
      </c>
      <c r="C303" s="8" t="e">
        <f t="shared" si="60"/>
        <v>#DIV/0!</v>
      </c>
      <c r="D303" s="9" t="e">
        <f t="shared" si="53"/>
        <v>#DIV/0!</v>
      </c>
      <c r="E303" s="2" t="e">
        <f t="shared" si="61"/>
        <v>#DIV/0!</v>
      </c>
      <c r="F303" s="10" t="e">
        <f t="shared" si="62"/>
        <v>#DIV/0!</v>
      </c>
      <c r="G303" s="10" t="e">
        <f t="shared" si="63"/>
        <v>#DIV/0!</v>
      </c>
      <c r="H303" s="10" t="e">
        <f t="shared" si="65"/>
        <v>#DIV/0!</v>
      </c>
      <c r="I303" s="18" t="e">
        <f t="shared" si="54"/>
        <v>#DIV/0!</v>
      </c>
      <c r="J303" s="18" t="e">
        <f t="shared" si="55"/>
        <v>#DIV/0!</v>
      </c>
      <c r="K303" s="18" t="e">
        <f t="shared" si="56"/>
        <v>#DIV/0!</v>
      </c>
      <c r="L303" s="2" t="e">
        <f t="shared" si="57"/>
        <v>#DIV/0!</v>
      </c>
      <c r="M303" s="2" t="e">
        <f t="shared" si="58"/>
        <v>#DIV/0!</v>
      </c>
      <c r="N303" s="2" t="e">
        <f t="shared" si="59"/>
        <v>#DIV/0!</v>
      </c>
    </row>
    <row r="304" spans="1:14" ht="15.6">
      <c r="A304" s="3" t="s">
        <v>295</v>
      </c>
      <c r="B304" s="2" t="e">
        <f t="shared" si="64"/>
        <v>#DIV/0!</v>
      </c>
      <c r="C304" s="8" t="e">
        <f t="shared" si="60"/>
        <v>#DIV/0!</v>
      </c>
      <c r="D304" s="9" t="e">
        <f t="shared" si="53"/>
        <v>#DIV/0!</v>
      </c>
      <c r="E304" s="2" t="e">
        <f t="shared" si="61"/>
        <v>#DIV/0!</v>
      </c>
      <c r="F304" s="10" t="e">
        <f t="shared" si="62"/>
        <v>#DIV/0!</v>
      </c>
      <c r="G304" s="10" t="e">
        <f t="shared" si="63"/>
        <v>#DIV/0!</v>
      </c>
      <c r="H304" s="10" t="e">
        <f t="shared" si="65"/>
        <v>#DIV/0!</v>
      </c>
      <c r="I304" s="18" t="e">
        <f t="shared" si="54"/>
        <v>#DIV/0!</v>
      </c>
      <c r="J304" s="18" t="e">
        <f t="shared" si="55"/>
        <v>#DIV/0!</v>
      </c>
      <c r="K304" s="18" t="e">
        <f t="shared" si="56"/>
        <v>#DIV/0!</v>
      </c>
      <c r="L304" s="2" t="e">
        <f t="shared" si="57"/>
        <v>#DIV/0!</v>
      </c>
      <c r="M304" s="2" t="e">
        <f t="shared" si="58"/>
        <v>#DIV/0!</v>
      </c>
      <c r="N304" s="2" t="e">
        <f t="shared" si="59"/>
        <v>#DIV/0!</v>
      </c>
    </row>
    <row r="305" spans="1:14" ht="15.6">
      <c r="A305" s="3" t="s">
        <v>296</v>
      </c>
      <c r="B305" s="2" t="e">
        <f t="shared" si="64"/>
        <v>#DIV/0!</v>
      </c>
      <c r="C305" s="8" t="e">
        <f t="shared" si="60"/>
        <v>#DIV/0!</v>
      </c>
      <c r="D305" s="9" t="e">
        <f t="shared" si="53"/>
        <v>#DIV/0!</v>
      </c>
      <c r="E305" s="2" t="e">
        <f t="shared" si="61"/>
        <v>#DIV/0!</v>
      </c>
      <c r="F305" s="10" t="e">
        <f t="shared" si="62"/>
        <v>#DIV/0!</v>
      </c>
      <c r="G305" s="10" t="e">
        <f t="shared" si="63"/>
        <v>#DIV/0!</v>
      </c>
      <c r="H305" s="10" t="e">
        <f t="shared" si="65"/>
        <v>#DIV/0!</v>
      </c>
      <c r="I305" s="18" t="e">
        <f t="shared" si="54"/>
        <v>#DIV/0!</v>
      </c>
      <c r="J305" s="18" t="e">
        <f t="shared" si="55"/>
        <v>#DIV/0!</v>
      </c>
      <c r="K305" s="18" t="e">
        <f t="shared" si="56"/>
        <v>#DIV/0!</v>
      </c>
      <c r="L305" s="2" t="e">
        <f t="shared" si="57"/>
        <v>#DIV/0!</v>
      </c>
      <c r="M305" s="2" t="e">
        <f t="shared" si="58"/>
        <v>#DIV/0!</v>
      </c>
      <c r="N305" s="2" t="e">
        <f t="shared" si="59"/>
        <v>#DIV/0!</v>
      </c>
    </row>
    <row r="306" spans="1:14" ht="15.6">
      <c r="A306" s="3" t="s">
        <v>297</v>
      </c>
      <c r="B306" s="2" t="e">
        <f t="shared" si="64"/>
        <v>#DIV/0!</v>
      </c>
      <c r="C306" s="8" t="e">
        <f t="shared" si="60"/>
        <v>#DIV/0!</v>
      </c>
      <c r="D306" s="9" t="e">
        <f t="shared" si="53"/>
        <v>#DIV/0!</v>
      </c>
      <c r="E306" s="2" t="e">
        <f t="shared" si="61"/>
        <v>#DIV/0!</v>
      </c>
      <c r="F306" s="10" t="e">
        <f t="shared" si="62"/>
        <v>#DIV/0!</v>
      </c>
      <c r="G306" s="10" t="e">
        <f t="shared" si="63"/>
        <v>#DIV/0!</v>
      </c>
      <c r="H306" s="10" t="e">
        <f t="shared" si="65"/>
        <v>#DIV/0!</v>
      </c>
      <c r="I306" s="18" t="e">
        <f t="shared" si="54"/>
        <v>#DIV/0!</v>
      </c>
      <c r="J306" s="18" t="e">
        <f t="shared" si="55"/>
        <v>#DIV/0!</v>
      </c>
      <c r="K306" s="18" t="e">
        <f t="shared" si="56"/>
        <v>#DIV/0!</v>
      </c>
      <c r="L306" s="2" t="e">
        <f t="shared" si="57"/>
        <v>#DIV/0!</v>
      </c>
      <c r="M306" s="2" t="e">
        <f t="shared" si="58"/>
        <v>#DIV/0!</v>
      </c>
      <c r="N306" s="2" t="e">
        <f t="shared" si="59"/>
        <v>#DIV/0!</v>
      </c>
    </row>
    <row r="307" spans="1:14" ht="15.6">
      <c r="A307" s="3" t="s">
        <v>298</v>
      </c>
      <c r="B307" s="2" t="e">
        <f t="shared" si="64"/>
        <v>#DIV/0!</v>
      </c>
      <c r="C307" s="8" t="e">
        <f t="shared" si="60"/>
        <v>#DIV/0!</v>
      </c>
      <c r="D307" s="9" t="e">
        <f t="shared" si="53"/>
        <v>#DIV/0!</v>
      </c>
      <c r="E307" s="2" t="e">
        <f t="shared" si="61"/>
        <v>#DIV/0!</v>
      </c>
      <c r="F307" s="10" t="e">
        <f t="shared" si="62"/>
        <v>#DIV/0!</v>
      </c>
      <c r="G307" s="10" t="e">
        <f t="shared" si="63"/>
        <v>#DIV/0!</v>
      </c>
      <c r="H307" s="10" t="e">
        <f t="shared" si="65"/>
        <v>#DIV/0!</v>
      </c>
      <c r="I307" s="18" t="e">
        <f t="shared" si="54"/>
        <v>#DIV/0!</v>
      </c>
      <c r="J307" s="18" t="e">
        <f t="shared" si="55"/>
        <v>#DIV/0!</v>
      </c>
      <c r="K307" s="18" t="e">
        <f t="shared" si="56"/>
        <v>#DIV/0!</v>
      </c>
      <c r="L307" s="2" t="e">
        <f t="shared" si="57"/>
        <v>#DIV/0!</v>
      </c>
      <c r="M307" s="2" t="e">
        <f t="shared" si="58"/>
        <v>#DIV/0!</v>
      </c>
      <c r="N307" s="2" t="e">
        <f t="shared" si="59"/>
        <v>#DIV/0!</v>
      </c>
    </row>
    <row r="308" spans="1:14" ht="15.6">
      <c r="A308" s="3" t="s">
        <v>299</v>
      </c>
      <c r="B308" s="2" t="e">
        <f t="shared" si="64"/>
        <v>#DIV/0!</v>
      </c>
      <c r="C308" s="8" t="e">
        <f t="shared" si="60"/>
        <v>#DIV/0!</v>
      </c>
      <c r="D308" s="9" t="e">
        <f t="shared" si="53"/>
        <v>#DIV/0!</v>
      </c>
      <c r="E308" s="2" t="e">
        <f t="shared" si="61"/>
        <v>#DIV/0!</v>
      </c>
      <c r="F308" s="10" t="e">
        <f t="shared" si="62"/>
        <v>#DIV/0!</v>
      </c>
      <c r="G308" s="10" t="e">
        <f t="shared" si="63"/>
        <v>#DIV/0!</v>
      </c>
      <c r="H308" s="10" t="e">
        <f t="shared" si="65"/>
        <v>#DIV/0!</v>
      </c>
      <c r="I308" s="18" t="e">
        <f t="shared" si="54"/>
        <v>#DIV/0!</v>
      </c>
      <c r="J308" s="18" t="e">
        <f t="shared" si="55"/>
        <v>#DIV/0!</v>
      </c>
      <c r="K308" s="18" t="e">
        <f t="shared" si="56"/>
        <v>#DIV/0!</v>
      </c>
      <c r="L308" s="2" t="e">
        <f t="shared" si="57"/>
        <v>#DIV/0!</v>
      </c>
      <c r="M308" s="2" t="e">
        <f t="shared" si="58"/>
        <v>#DIV/0!</v>
      </c>
      <c r="N308" s="2" t="e">
        <f t="shared" si="59"/>
        <v>#DIV/0!</v>
      </c>
    </row>
    <row r="309" spans="1:14" ht="15.6">
      <c r="A309" s="3" t="s">
        <v>300</v>
      </c>
      <c r="B309" s="2" t="e">
        <f t="shared" si="64"/>
        <v>#DIV/0!</v>
      </c>
      <c r="C309" s="8" t="e">
        <f t="shared" si="60"/>
        <v>#DIV/0!</v>
      </c>
      <c r="D309" s="9" t="e">
        <f t="shared" si="53"/>
        <v>#DIV/0!</v>
      </c>
      <c r="E309" s="2" t="e">
        <f t="shared" si="61"/>
        <v>#DIV/0!</v>
      </c>
      <c r="F309" s="10" t="e">
        <f t="shared" si="62"/>
        <v>#DIV/0!</v>
      </c>
      <c r="G309" s="10" t="e">
        <f t="shared" si="63"/>
        <v>#DIV/0!</v>
      </c>
      <c r="H309" s="10" t="e">
        <f t="shared" si="65"/>
        <v>#DIV/0!</v>
      </c>
      <c r="I309" s="18" t="e">
        <f t="shared" si="54"/>
        <v>#DIV/0!</v>
      </c>
      <c r="J309" s="18" t="e">
        <f t="shared" si="55"/>
        <v>#DIV/0!</v>
      </c>
      <c r="K309" s="18" t="e">
        <f t="shared" si="56"/>
        <v>#DIV/0!</v>
      </c>
      <c r="L309" s="2" t="e">
        <f t="shared" si="57"/>
        <v>#DIV/0!</v>
      </c>
      <c r="M309" s="2" t="e">
        <f t="shared" si="58"/>
        <v>#DIV/0!</v>
      </c>
      <c r="N309" s="2" t="e">
        <f t="shared" si="59"/>
        <v>#DIV/0!</v>
      </c>
    </row>
    <row r="310" spans="1:14" ht="15.6">
      <c r="A310" s="3" t="s">
        <v>301</v>
      </c>
      <c r="B310" s="2" t="e">
        <f t="shared" si="64"/>
        <v>#DIV/0!</v>
      </c>
      <c r="C310" s="8" t="e">
        <f t="shared" si="60"/>
        <v>#DIV/0!</v>
      </c>
      <c r="D310" s="9" t="e">
        <f t="shared" si="53"/>
        <v>#DIV/0!</v>
      </c>
      <c r="E310" s="2" t="e">
        <f t="shared" si="61"/>
        <v>#DIV/0!</v>
      </c>
      <c r="F310" s="10" t="e">
        <f t="shared" si="62"/>
        <v>#DIV/0!</v>
      </c>
      <c r="G310" s="10" t="e">
        <f t="shared" si="63"/>
        <v>#DIV/0!</v>
      </c>
      <c r="H310" s="10" t="e">
        <f t="shared" si="65"/>
        <v>#DIV/0!</v>
      </c>
      <c r="I310" s="18" t="e">
        <f t="shared" si="54"/>
        <v>#DIV/0!</v>
      </c>
      <c r="J310" s="18" t="e">
        <f t="shared" si="55"/>
        <v>#DIV/0!</v>
      </c>
      <c r="K310" s="18" t="e">
        <f t="shared" si="56"/>
        <v>#DIV/0!</v>
      </c>
      <c r="L310" s="2" t="e">
        <f t="shared" si="57"/>
        <v>#DIV/0!</v>
      </c>
      <c r="M310" s="2" t="e">
        <f t="shared" si="58"/>
        <v>#DIV/0!</v>
      </c>
      <c r="N310" s="2" t="e">
        <f t="shared" si="59"/>
        <v>#DIV/0!</v>
      </c>
    </row>
    <row r="311" spans="1:14" ht="15.6">
      <c r="A311" s="3" t="s">
        <v>302</v>
      </c>
      <c r="B311" s="2" t="e">
        <f t="shared" si="64"/>
        <v>#DIV/0!</v>
      </c>
      <c r="C311" s="8" t="e">
        <f t="shared" si="60"/>
        <v>#DIV/0!</v>
      </c>
      <c r="D311" s="9" t="e">
        <f t="shared" si="53"/>
        <v>#DIV/0!</v>
      </c>
      <c r="E311" s="2" t="e">
        <f t="shared" si="61"/>
        <v>#DIV/0!</v>
      </c>
      <c r="F311" s="10" t="e">
        <f t="shared" si="62"/>
        <v>#DIV/0!</v>
      </c>
      <c r="G311" s="10" t="e">
        <f t="shared" si="63"/>
        <v>#DIV/0!</v>
      </c>
      <c r="H311" s="10" t="e">
        <f t="shared" si="65"/>
        <v>#DIV/0!</v>
      </c>
      <c r="I311" s="18" t="e">
        <f t="shared" si="54"/>
        <v>#DIV/0!</v>
      </c>
      <c r="J311" s="18" t="e">
        <f t="shared" si="55"/>
        <v>#DIV/0!</v>
      </c>
      <c r="K311" s="18" t="e">
        <f t="shared" si="56"/>
        <v>#DIV/0!</v>
      </c>
      <c r="L311" s="2" t="e">
        <f t="shared" si="57"/>
        <v>#DIV/0!</v>
      </c>
      <c r="M311" s="2" t="e">
        <f t="shared" si="58"/>
        <v>#DIV/0!</v>
      </c>
      <c r="N311" s="2" t="e">
        <f t="shared" si="59"/>
        <v>#DIV/0!</v>
      </c>
    </row>
    <row r="312" spans="1:14" ht="15.6">
      <c r="A312" s="3" t="s">
        <v>303</v>
      </c>
      <c r="B312" s="2" t="e">
        <f t="shared" si="64"/>
        <v>#DIV/0!</v>
      </c>
      <c r="C312" s="8" t="e">
        <f t="shared" si="60"/>
        <v>#DIV/0!</v>
      </c>
      <c r="D312" s="9" t="e">
        <f t="shared" si="53"/>
        <v>#DIV/0!</v>
      </c>
      <c r="E312" s="2" t="e">
        <f t="shared" si="61"/>
        <v>#DIV/0!</v>
      </c>
      <c r="F312" s="10" t="e">
        <f t="shared" si="62"/>
        <v>#DIV/0!</v>
      </c>
      <c r="G312" s="10" t="e">
        <f t="shared" si="63"/>
        <v>#DIV/0!</v>
      </c>
      <c r="H312" s="10" t="e">
        <f t="shared" si="65"/>
        <v>#DIV/0!</v>
      </c>
      <c r="I312" s="18" t="e">
        <f t="shared" si="54"/>
        <v>#DIV/0!</v>
      </c>
      <c r="J312" s="18" t="e">
        <f t="shared" si="55"/>
        <v>#DIV/0!</v>
      </c>
      <c r="K312" s="18" t="e">
        <f t="shared" si="56"/>
        <v>#DIV/0!</v>
      </c>
      <c r="L312" s="2" t="e">
        <f t="shared" si="57"/>
        <v>#DIV/0!</v>
      </c>
      <c r="M312" s="2" t="e">
        <f t="shared" si="58"/>
        <v>#DIV/0!</v>
      </c>
      <c r="N312" s="2" t="e">
        <f t="shared" si="59"/>
        <v>#DIV/0!</v>
      </c>
    </row>
    <row r="313" spans="1:14" ht="15.6">
      <c r="A313" s="3" t="s">
        <v>304</v>
      </c>
      <c r="B313" s="2" t="e">
        <f t="shared" si="64"/>
        <v>#DIV/0!</v>
      </c>
      <c r="C313" s="8" t="e">
        <f t="shared" si="60"/>
        <v>#DIV/0!</v>
      </c>
      <c r="D313" s="9" t="e">
        <f t="shared" si="53"/>
        <v>#DIV/0!</v>
      </c>
      <c r="E313" s="2" t="e">
        <f t="shared" si="61"/>
        <v>#DIV/0!</v>
      </c>
      <c r="F313" s="10" t="e">
        <f t="shared" si="62"/>
        <v>#DIV/0!</v>
      </c>
      <c r="G313" s="10" t="e">
        <f t="shared" si="63"/>
        <v>#DIV/0!</v>
      </c>
      <c r="H313" s="10" t="e">
        <f t="shared" si="65"/>
        <v>#DIV/0!</v>
      </c>
      <c r="I313" s="18" t="e">
        <f t="shared" si="54"/>
        <v>#DIV/0!</v>
      </c>
      <c r="J313" s="18" t="e">
        <f t="shared" si="55"/>
        <v>#DIV/0!</v>
      </c>
      <c r="K313" s="18" t="e">
        <f t="shared" si="56"/>
        <v>#DIV/0!</v>
      </c>
      <c r="L313" s="2" t="e">
        <f t="shared" si="57"/>
        <v>#DIV/0!</v>
      </c>
      <c r="M313" s="2" t="e">
        <f t="shared" si="58"/>
        <v>#DIV/0!</v>
      </c>
      <c r="N313" s="2" t="e">
        <f t="shared" si="59"/>
        <v>#DIV/0!</v>
      </c>
    </row>
    <row r="314" spans="1:14" ht="15.6">
      <c r="A314" s="3" t="s">
        <v>305</v>
      </c>
      <c r="B314" s="2" t="e">
        <f t="shared" si="64"/>
        <v>#DIV/0!</v>
      </c>
      <c r="C314" s="8" t="e">
        <f t="shared" si="60"/>
        <v>#DIV/0!</v>
      </c>
      <c r="D314" s="9" t="e">
        <f t="shared" si="53"/>
        <v>#DIV/0!</v>
      </c>
      <c r="E314" s="2" t="e">
        <f t="shared" si="61"/>
        <v>#DIV/0!</v>
      </c>
      <c r="F314" s="10" t="e">
        <f t="shared" si="62"/>
        <v>#DIV/0!</v>
      </c>
      <c r="G314" s="10" t="e">
        <f t="shared" si="63"/>
        <v>#DIV/0!</v>
      </c>
      <c r="H314" s="10" t="e">
        <f t="shared" si="65"/>
        <v>#DIV/0!</v>
      </c>
      <c r="I314" s="18" t="e">
        <f t="shared" si="54"/>
        <v>#DIV/0!</v>
      </c>
      <c r="J314" s="18" t="e">
        <f t="shared" si="55"/>
        <v>#DIV/0!</v>
      </c>
      <c r="K314" s="18" t="e">
        <f t="shared" si="56"/>
        <v>#DIV/0!</v>
      </c>
      <c r="L314" s="2" t="e">
        <f t="shared" si="57"/>
        <v>#DIV/0!</v>
      </c>
      <c r="M314" s="2" t="e">
        <f t="shared" si="58"/>
        <v>#DIV/0!</v>
      </c>
      <c r="N314" s="2" t="e">
        <f t="shared" si="59"/>
        <v>#DIV/0!</v>
      </c>
    </row>
    <row r="315" spans="1:14" ht="15.6">
      <c r="A315" s="3" t="s">
        <v>306</v>
      </c>
      <c r="B315" s="2" t="e">
        <f t="shared" si="64"/>
        <v>#DIV/0!</v>
      </c>
      <c r="C315" s="8" t="e">
        <f t="shared" si="60"/>
        <v>#DIV/0!</v>
      </c>
      <c r="D315" s="9" t="e">
        <f t="shared" si="53"/>
        <v>#DIV/0!</v>
      </c>
      <c r="E315" s="2" t="e">
        <f t="shared" si="61"/>
        <v>#DIV/0!</v>
      </c>
      <c r="F315" s="10" t="e">
        <f t="shared" si="62"/>
        <v>#DIV/0!</v>
      </c>
      <c r="G315" s="10" t="e">
        <f t="shared" si="63"/>
        <v>#DIV/0!</v>
      </c>
      <c r="H315" s="10" t="e">
        <f t="shared" si="65"/>
        <v>#DIV/0!</v>
      </c>
      <c r="I315" s="18" t="e">
        <f t="shared" si="54"/>
        <v>#DIV/0!</v>
      </c>
      <c r="J315" s="18" t="e">
        <f t="shared" si="55"/>
        <v>#DIV/0!</v>
      </c>
      <c r="K315" s="18" t="e">
        <f t="shared" si="56"/>
        <v>#DIV/0!</v>
      </c>
      <c r="L315" s="2" t="e">
        <f t="shared" si="57"/>
        <v>#DIV/0!</v>
      </c>
      <c r="M315" s="2" t="e">
        <f t="shared" si="58"/>
        <v>#DIV/0!</v>
      </c>
      <c r="N315" s="2" t="e">
        <f t="shared" si="59"/>
        <v>#DIV/0!</v>
      </c>
    </row>
    <row r="316" spans="1:14" ht="15.6">
      <c r="A316" s="3" t="s">
        <v>307</v>
      </c>
      <c r="B316" s="2" t="e">
        <f t="shared" si="64"/>
        <v>#DIV/0!</v>
      </c>
      <c r="C316" s="8" t="e">
        <f t="shared" si="60"/>
        <v>#DIV/0!</v>
      </c>
      <c r="D316" s="9" t="e">
        <f t="shared" si="53"/>
        <v>#DIV/0!</v>
      </c>
      <c r="E316" s="2" t="e">
        <f t="shared" si="61"/>
        <v>#DIV/0!</v>
      </c>
      <c r="F316" s="10" t="e">
        <f t="shared" si="62"/>
        <v>#DIV/0!</v>
      </c>
      <c r="G316" s="10" t="e">
        <f t="shared" si="63"/>
        <v>#DIV/0!</v>
      </c>
      <c r="H316" s="10" t="e">
        <f t="shared" si="65"/>
        <v>#DIV/0!</v>
      </c>
      <c r="I316" s="18" t="e">
        <f t="shared" si="54"/>
        <v>#DIV/0!</v>
      </c>
      <c r="J316" s="18" t="e">
        <f t="shared" si="55"/>
        <v>#DIV/0!</v>
      </c>
      <c r="K316" s="18" t="e">
        <f t="shared" si="56"/>
        <v>#DIV/0!</v>
      </c>
      <c r="L316" s="2" t="e">
        <f t="shared" si="57"/>
        <v>#DIV/0!</v>
      </c>
      <c r="M316" s="2" t="e">
        <f t="shared" si="58"/>
        <v>#DIV/0!</v>
      </c>
      <c r="N316" s="2" t="e">
        <f t="shared" si="59"/>
        <v>#DIV/0!</v>
      </c>
    </row>
    <row r="317" spans="1:14" ht="15.6">
      <c r="A317" s="3" t="s">
        <v>308</v>
      </c>
      <c r="B317" s="2" t="e">
        <f t="shared" si="64"/>
        <v>#DIV/0!</v>
      </c>
      <c r="C317" s="8" t="e">
        <f t="shared" si="60"/>
        <v>#DIV/0!</v>
      </c>
      <c r="D317" s="9" t="e">
        <f t="shared" si="53"/>
        <v>#DIV/0!</v>
      </c>
      <c r="E317" s="2" t="e">
        <f t="shared" si="61"/>
        <v>#DIV/0!</v>
      </c>
      <c r="F317" s="10" t="e">
        <f t="shared" si="62"/>
        <v>#DIV/0!</v>
      </c>
      <c r="G317" s="10" t="e">
        <f t="shared" si="63"/>
        <v>#DIV/0!</v>
      </c>
      <c r="H317" s="10" t="e">
        <f t="shared" si="65"/>
        <v>#DIV/0!</v>
      </c>
      <c r="I317" s="18" t="e">
        <f t="shared" si="54"/>
        <v>#DIV/0!</v>
      </c>
      <c r="J317" s="18" t="e">
        <f t="shared" si="55"/>
        <v>#DIV/0!</v>
      </c>
      <c r="K317" s="18" t="e">
        <f t="shared" si="56"/>
        <v>#DIV/0!</v>
      </c>
      <c r="L317" s="2" t="e">
        <f t="shared" si="57"/>
        <v>#DIV/0!</v>
      </c>
      <c r="M317" s="2" t="e">
        <f t="shared" si="58"/>
        <v>#DIV/0!</v>
      </c>
      <c r="N317" s="2" t="e">
        <f t="shared" si="59"/>
        <v>#DIV/0!</v>
      </c>
    </row>
    <row r="318" spans="1:14" ht="15.6">
      <c r="A318" s="3" t="s">
        <v>309</v>
      </c>
      <c r="B318" s="2" t="e">
        <f t="shared" si="64"/>
        <v>#DIV/0!</v>
      </c>
      <c r="C318" s="8" t="e">
        <f t="shared" si="60"/>
        <v>#DIV/0!</v>
      </c>
      <c r="D318" s="9" t="e">
        <f t="shared" si="53"/>
        <v>#DIV/0!</v>
      </c>
      <c r="E318" s="2" t="e">
        <f t="shared" si="61"/>
        <v>#DIV/0!</v>
      </c>
      <c r="F318" s="10" t="e">
        <f t="shared" si="62"/>
        <v>#DIV/0!</v>
      </c>
      <c r="G318" s="10" t="e">
        <f t="shared" si="63"/>
        <v>#DIV/0!</v>
      </c>
      <c r="H318" s="10" t="e">
        <f t="shared" si="65"/>
        <v>#DIV/0!</v>
      </c>
      <c r="I318" s="18" t="e">
        <f t="shared" si="54"/>
        <v>#DIV/0!</v>
      </c>
      <c r="J318" s="18" t="e">
        <f t="shared" si="55"/>
        <v>#DIV/0!</v>
      </c>
      <c r="K318" s="18" t="e">
        <f t="shared" si="56"/>
        <v>#DIV/0!</v>
      </c>
      <c r="L318" s="2" t="e">
        <f t="shared" si="57"/>
        <v>#DIV/0!</v>
      </c>
      <c r="M318" s="2" t="e">
        <f t="shared" si="58"/>
        <v>#DIV/0!</v>
      </c>
      <c r="N318" s="2" t="e">
        <f t="shared" si="59"/>
        <v>#DIV/0!</v>
      </c>
    </row>
    <row r="319" spans="1:14" ht="15.6">
      <c r="A319" s="3" t="s">
        <v>310</v>
      </c>
      <c r="B319" s="2" t="e">
        <f t="shared" si="64"/>
        <v>#DIV/0!</v>
      </c>
      <c r="C319" s="8" t="e">
        <f t="shared" si="60"/>
        <v>#DIV/0!</v>
      </c>
      <c r="D319" s="9" t="e">
        <f t="shared" si="53"/>
        <v>#DIV/0!</v>
      </c>
      <c r="E319" s="2" t="e">
        <f t="shared" si="61"/>
        <v>#DIV/0!</v>
      </c>
      <c r="F319" s="10" t="e">
        <f t="shared" si="62"/>
        <v>#DIV/0!</v>
      </c>
      <c r="G319" s="10" t="e">
        <f t="shared" si="63"/>
        <v>#DIV/0!</v>
      </c>
      <c r="H319" s="10" t="e">
        <f t="shared" si="65"/>
        <v>#DIV/0!</v>
      </c>
      <c r="I319" s="18" t="e">
        <f t="shared" si="54"/>
        <v>#DIV/0!</v>
      </c>
      <c r="J319" s="18" t="e">
        <f t="shared" si="55"/>
        <v>#DIV/0!</v>
      </c>
      <c r="K319" s="18" t="e">
        <f t="shared" si="56"/>
        <v>#DIV/0!</v>
      </c>
      <c r="L319" s="2" t="e">
        <f t="shared" si="57"/>
        <v>#DIV/0!</v>
      </c>
      <c r="M319" s="2" t="e">
        <f t="shared" si="58"/>
        <v>#DIV/0!</v>
      </c>
      <c r="N319" s="2" t="e">
        <f t="shared" si="59"/>
        <v>#DIV/0!</v>
      </c>
    </row>
    <row r="320" spans="1:14" ht="15.6">
      <c r="A320" s="3" t="s">
        <v>311</v>
      </c>
      <c r="B320" s="2" t="e">
        <f t="shared" si="64"/>
        <v>#DIV/0!</v>
      </c>
      <c r="C320" s="8" t="e">
        <f t="shared" si="60"/>
        <v>#DIV/0!</v>
      </c>
      <c r="D320" s="9" t="e">
        <f t="shared" si="53"/>
        <v>#DIV/0!</v>
      </c>
      <c r="E320" s="2" t="e">
        <f t="shared" si="61"/>
        <v>#DIV/0!</v>
      </c>
      <c r="F320" s="10" t="e">
        <f t="shared" si="62"/>
        <v>#DIV/0!</v>
      </c>
      <c r="G320" s="10" t="e">
        <f t="shared" si="63"/>
        <v>#DIV/0!</v>
      </c>
      <c r="H320" s="10" t="e">
        <f t="shared" si="65"/>
        <v>#DIV/0!</v>
      </c>
      <c r="I320" s="18" t="e">
        <f t="shared" si="54"/>
        <v>#DIV/0!</v>
      </c>
      <c r="J320" s="18" t="e">
        <f t="shared" si="55"/>
        <v>#DIV/0!</v>
      </c>
      <c r="K320" s="18" t="e">
        <f t="shared" si="56"/>
        <v>#DIV/0!</v>
      </c>
      <c r="L320" s="2" t="e">
        <f t="shared" si="57"/>
        <v>#DIV/0!</v>
      </c>
      <c r="M320" s="2" t="e">
        <f t="shared" si="58"/>
        <v>#DIV/0!</v>
      </c>
      <c r="N320" s="2" t="e">
        <f t="shared" si="59"/>
        <v>#DIV/0!</v>
      </c>
    </row>
    <row r="321" spans="1:14" ht="15.6">
      <c r="A321" s="3" t="s">
        <v>312</v>
      </c>
      <c r="B321" s="2" t="e">
        <f t="shared" si="64"/>
        <v>#DIV/0!</v>
      </c>
      <c r="C321" s="8" t="e">
        <f t="shared" si="60"/>
        <v>#DIV/0!</v>
      </c>
      <c r="D321" s="9" t="e">
        <f t="shared" si="53"/>
        <v>#DIV/0!</v>
      </c>
      <c r="E321" s="2" t="e">
        <f t="shared" si="61"/>
        <v>#DIV/0!</v>
      </c>
      <c r="F321" s="10" t="e">
        <f t="shared" si="62"/>
        <v>#DIV/0!</v>
      </c>
      <c r="G321" s="10" t="e">
        <f t="shared" si="63"/>
        <v>#DIV/0!</v>
      </c>
      <c r="H321" s="10" t="e">
        <f t="shared" si="65"/>
        <v>#DIV/0!</v>
      </c>
      <c r="I321" s="18" t="e">
        <f t="shared" si="54"/>
        <v>#DIV/0!</v>
      </c>
      <c r="J321" s="18" t="e">
        <f t="shared" si="55"/>
        <v>#DIV/0!</v>
      </c>
      <c r="K321" s="18" t="e">
        <f t="shared" si="56"/>
        <v>#DIV/0!</v>
      </c>
      <c r="L321" s="2" t="e">
        <f t="shared" si="57"/>
        <v>#DIV/0!</v>
      </c>
      <c r="M321" s="2" t="e">
        <f t="shared" si="58"/>
        <v>#DIV/0!</v>
      </c>
      <c r="N321" s="2" t="e">
        <f t="shared" si="59"/>
        <v>#DIV/0!</v>
      </c>
    </row>
    <row r="322" spans="1:14" ht="15.6">
      <c r="A322" s="3" t="s">
        <v>313</v>
      </c>
      <c r="B322" s="2" t="e">
        <f t="shared" si="64"/>
        <v>#DIV/0!</v>
      </c>
      <c r="C322" s="8" t="e">
        <f t="shared" si="60"/>
        <v>#DIV/0!</v>
      </c>
      <c r="D322" s="9" t="e">
        <f t="shared" si="53"/>
        <v>#DIV/0!</v>
      </c>
      <c r="E322" s="2" t="e">
        <f t="shared" si="61"/>
        <v>#DIV/0!</v>
      </c>
      <c r="F322" s="10" t="e">
        <f t="shared" si="62"/>
        <v>#DIV/0!</v>
      </c>
      <c r="G322" s="10" t="e">
        <f t="shared" si="63"/>
        <v>#DIV/0!</v>
      </c>
      <c r="H322" s="10" t="e">
        <f t="shared" si="65"/>
        <v>#DIV/0!</v>
      </c>
      <c r="I322" s="18" t="e">
        <f t="shared" si="54"/>
        <v>#DIV/0!</v>
      </c>
      <c r="J322" s="18" t="e">
        <f t="shared" si="55"/>
        <v>#DIV/0!</v>
      </c>
      <c r="K322" s="18" t="e">
        <f t="shared" si="56"/>
        <v>#DIV/0!</v>
      </c>
      <c r="L322" s="2" t="e">
        <f t="shared" si="57"/>
        <v>#DIV/0!</v>
      </c>
      <c r="M322" s="2" t="e">
        <f t="shared" si="58"/>
        <v>#DIV/0!</v>
      </c>
      <c r="N322" s="2" t="e">
        <f t="shared" si="59"/>
        <v>#DIV/0!</v>
      </c>
    </row>
    <row r="323" spans="1:14" ht="15.6">
      <c r="A323" s="3" t="s">
        <v>314</v>
      </c>
      <c r="B323" s="2" t="e">
        <f t="shared" si="64"/>
        <v>#DIV/0!</v>
      </c>
      <c r="C323" s="8" t="e">
        <f t="shared" si="60"/>
        <v>#DIV/0!</v>
      </c>
      <c r="D323" s="9" t="e">
        <f t="shared" si="53"/>
        <v>#DIV/0!</v>
      </c>
      <c r="E323" s="2" t="e">
        <f t="shared" si="61"/>
        <v>#DIV/0!</v>
      </c>
      <c r="F323" s="10" t="e">
        <f t="shared" si="62"/>
        <v>#DIV/0!</v>
      </c>
      <c r="G323" s="10" t="e">
        <f t="shared" si="63"/>
        <v>#DIV/0!</v>
      </c>
      <c r="H323" s="10" t="e">
        <f t="shared" si="65"/>
        <v>#DIV/0!</v>
      </c>
      <c r="I323" s="18" t="e">
        <f t="shared" si="54"/>
        <v>#DIV/0!</v>
      </c>
      <c r="J323" s="18" t="e">
        <f t="shared" si="55"/>
        <v>#DIV/0!</v>
      </c>
      <c r="K323" s="18" t="e">
        <f t="shared" si="56"/>
        <v>#DIV/0!</v>
      </c>
      <c r="L323" s="2" t="e">
        <f t="shared" si="57"/>
        <v>#DIV/0!</v>
      </c>
      <c r="M323" s="2" t="e">
        <f t="shared" si="58"/>
        <v>#DIV/0!</v>
      </c>
      <c r="N323" s="2" t="e">
        <f t="shared" si="59"/>
        <v>#DIV/0!</v>
      </c>
    </row>
    <row r="324" spans="1:14" ht="15.6">
      <c r="A324" s="3" t="s">
        <v>315</v>
      </c>
      <c r="B324" s="2" t="e">
        <f t="shared" si="64"/>
        <v>#DIV/0!</v>
      </c>
      <c r="C324" s="8" t="e">
        <f t="shared" si="60"/>
        <v>#DIV/0!</v>
      </c>
      <c r="D324" s="9" t="e">
        <f t="shared" si="53"/>
        <v>#DIV/0!</v>
      </c>
      <c r="E324" s="2" t="e">
        <f t="shared" si="61"/>
        <v>#DIV/0!</v>
      </c>
      <c r="F324" s="10" t="e">
        <f t="shared" si="62"/>
        <v>#DIV/0!</v>
      </c>
      <c r="G324" s="10" t="e">
        <f t="shared" si="63"/>
        <v>#DIV/0!</v>
      </c>
      <c r="H324" s="10" t="e">
        <f t="shared" si="65"/>
        <v>#DIV/0!</v>
      </c>
      <c r="I324" s="18" t="e">
        <f t="shared" si="54"/>
        <v>#DIV/0!</v>
      </c>
      <c r="J324" s="18" t="e">
        <f t="shared" si="55"/>
        <v>#DIV/0!</v>
      </c>
      <c r="K324" s="18" t="e">
        <f t="shared" si="56"/>
        <v>#DIV/0!</v>
      </c>
      <c r="L324" s="2" t="e">
        <f t="shared" si="57"/>
        <v>#DIV/0!</v>
      </c>
      <c r="M324" s="2" t="e">
        <f t="shared" si="58"/>
        <v>#DIV/0!</v>
      </c>
      <c r="N324" s="2" t="e">
        <f t="shared" si="59"/>
        <v>#DIV/0!</v>
      </c>
    </row>
    <row r="325" spans="1:14" ht="15.6">
      <c r="A325" s="3" t="s">
        <v>316</v>
      </c>
      <c r="B325" s="2" t="e">
        <f t="shared" si="64"/>
        <v>#DIV/0!</v>
      </c>
      <c r="C325" s="8" t="e">
        <f t="shared" si="60"/>
        <v>#DIV/0!</v>
      </c>
      <c r="D325" s="9" t="e">
        <f t="shared" si="53"/>
        <v>#DIV/0!</v>
      </c>
      <c r="E325" s="2" t="e">
        <f t="shared" si="61"/>
        <v>#DIV/0!</v>
      </c>
      <c r="F325" s="10" t="e">
        <f t="shared" si="62"/>
        <v>#DIV/0!</v>
      </c>
      <c r="G325" s="10" t="e">
        <f t="shared" si="63"/>
        <v>#DIV/0!</v>
      </c>
      <c r="H325" s="10" t="e">
        <f t="shared" si="65"/>
        <v>#DIV/0!</v>
      </c>
      <c r="I325" s="18" t="e">
        <f t="shared" si="54"/>
        <v>#DIV/0!</v>
      </c>
      <c r="J325" s="18" t="e">
        <f t="shared" si="55"/>
        <v>#DIV/0!</v>
      </c>
      <c r="K325" s="18" t="e">
        <f t="shared" si="56"/>
        <v>#DIV/0!</v>
      </c>
      <c r="L325" s="2" t="e">
        <f t="shared" si="57"/>
        <v>#DIV/0!</v>
      </c>
      <c r="M325" s="2" t="e">
        <f t="shared" si="58"/>
        <v>#DIV/0!</v>
      </c>
      <c r="N325" s="2" t="e">
        <f t="shared" si="59"/>
        <v>#DIV/0!</v>
      </c>
    </row>
    <row r="326" spans="1:14" ht="15.6">
      <c r="A326" s="3" t="s">
        <v>317</v>
      </c>
      <c r="B326" s="2" t="e">
        <f t="shared" si="64"/>
        <v>#DIV/0!</v>
      </c>
      <c r="C326" s="8" t="e">
        <f t="shared" si="60"/>
        <v>#DIV/0!</v>
      </c>
      <c r="D326" s="9" t="e">
        <f t="shared" si="53"/>
        <v>#DIV/0!</v>
      </c>
      <c r="E326" s="2" t="e">
        <f t="shared" si="61"/>
        <v>#DIV/0!</v>
      </c>
      <c r="F326" s="10" t="e">
        <f t="shared" si="62"/>
        <v>#DIV/0!</v>
      </c>
      <c r="G326" s="10" t="e">
        <f t="shared" si="63"/>
        <v>#DIV/0!</v>
      </c>
      <c r="H326" s="10" t="e">
        <f t="shared" si="65"/>
        <v>#DIV/0!</v>
      </c>
      <c r="I326" s="18" t="e">
        <f t="shared" si="54"/>
        <v>#DIV/0!</v>
      </c>
      <c r="J326" s="18" t="e">
        <f t="shared" si="55"/>
        <v>#DIV/0!</v>
      </c>
      <c r="K326" s="18" t="e">
        <f t="shared" si="56"/>
        <v>#DIV/0!</v>
      </c>
      <c r="L326" s="2" t="e">
        <f t="shared" si="57"/>
        <v>#DIV/0!</v>
      </c>
      <c r="M326" s="2" t="e">
        <f t="shared" si="58"/>
        <v>#DIV/0!</v>
      </c>
      <c r="N326" s="2" t="e">
        <f t="shared" si="59"/>
        <v>#DIV/0!</v>
      </c>
    </row>
    <row r="327" spans="1:14" ht="15.6">
      <c r="A327" s="3" t="s">
        <v>318</v>
      </c>
      <c r="B327" s="2" t="e">
        <f t="shared" si="64"/>
        <v>#DIV/0!</v>
      </c>
      <c r="C327" s="8" t="e">
        <f t="shared" si="60"/>
        <v>#DIV/0!</v>
      </c>
      <c r="D327" s="9" t="e">
        <f t="shared" si="53"/>
        <v>#DIV/0!</v>
      </c>
      <c r="E327" s="2" t="e">
        <f t="shared" si="61"/>
        <v>#DIV/0!</v>
      </c>
      <c r="F327" s="10" t="e">
        <f t="shared" si="62"/>
        <v>#DIV/0!</v>
      </c>
      <c r="G327" s="10" t="e">
        <f t="shared" si="63"/>
        <v>#DIV/0!</v>
      </c>
      <c r="H327" s="10" t="e">
        <f t="shared" si="65"/>
        <v>#DIV/0!</v>
      </c>
      <c r="I327" s="18" t="e">
        <f t="shared" si="54"/>
        <v>#DIV/0!</v>
      </c>
      <c r="J327" s="18" t="e">
        <f t="shared" si="55"/>
        <v>#DIV/0!</v>
      </c>
      <c r="K327" s="18" t="e">
        <f t="shared" si="56"/>
        <v>#DIV/0!</v>
      </c>
      <c r="L327" s="2" t="e">
        <f t="shared" si="57"/>
        <v>#DIV/0!</v>
      </c>
      <c r="M327" s="2" t="e">
        <f t="shared" si="58"/>
        <v>#DIV/0!</v>
      </c>
      <c r="N327" s="2" t="e">
        <f t="shared" si="59"/>
        <v>#DIV/0!</v>
      </c>
    </row>
    <row r="328" spans="1:14" ht="15.6">
      <c r="A328" s="3" t="s">
        <v>319</v>
      </c>
      <c r="B328" s="2" t="e">
        <f t="shared" si="64"/>
        <v>#DIV/0!</v>
      </c>
      <c r="C328" s="8" t="e">
        <f t="shared" si="60"/>
        <v>#DIV/0!</v>
      </c>
      <c r="D328" s="9" t="e">
        <f t="shared" si="53"/>
        <v>#DIV/0!</v>
      </c>
      <c r="E328" s="2" t="e">
        <f t="shared" si="61"/>
        <v>#DIV/0!</v>
      </c>
      <c r="F328" s="10" t="e">
        <f t="shared" si="62"/>
        <v>#DIV/0!</v>
      </c>
      <c r="G328" s="10" t="e">
        <f t="shared" si="63"/>
        <v>#DIV/0!</v>
      </c>
      <c r="H328" s="10" t="e">
        <f t="shared" si="65"/>
        <v>#DIV/0!</v>
      </c>
      <c r="I328" s="18" t="e">
        <f t="shared" si="54"/>
        <v>#DIV/0!</v>
      </c>
      <c r="J328" s="18" t="e">
        <f t="shared" si="55"/>
        <v>#DIV/0!</v>
      </c>
      <c r="K328" s="18" t="e">
        <f t="shared" si="56"/>
        <v>#DIV/0!</v>
      </c>
      <c r="L328" s="2" t="e">
        <f t="shared" si="57"/>
        <v>#DIV/0!</v>
      </c>
      <c r="M328" s="2" t="e">
        <f t="shared" si="58"/>
        <v>#DIV/0!</v>
      </c>
      <c r="N328" s="2" t="e">
        <f t="shared" si="59"/>
        <v>#DIV/0!</v>
      </c>
    </row>
    <row r="329" spans="1:14" ht="15.6">
      <c r="A329" s="3" t="s">
        <v>320</v>
      </c>
      <c r="B329" s="2" t="e">
        <f t="shared" si="64"/>
        <v>#DIV/0!</v>
      </c>
      <c r="C329" s="8" t="e">
        <f t="shared" si="60"/>
        <v>#DIV/0!</v>
      </c>
      <c r="D329" s="9" t="e">
        <f t="shared" si="53"/>
        <v>#DIV/0!</v>
      </c>
      <c r="E329" s="2" t="e">
        <f t="shared" si="61"/>
        <v>#DIV/0!</v>
      </c>
      <c r="F329" s="10" t="e">
        <f t="shared" si="62"/>
        <v>#DIV/0!</v>
      </c>
      <c r="G329" s="10" t="e">
        <f t="shared" si="63"/>
        <v>#DIV/0!</v>
      </c>
      <c r="H329" s="10" t="e">
        <f t="shared" si="65"/>
        <v>#DIV/0!</v>
      </c>
      <c r="I329" s="18" t="e">
        <f t="shared" si="54"/>
        <v>#DIV/0!</v>
      </c>
      <c r="J329" s="18" t="e">
        <f t="shared" si="55"/>
        <v>#DIV/0!</v>
      </c>
      <c r="K329" s="18" t="e">
        <f t="shared" si="56"/>
        <v>#DIV/0!</v>
      </c>
      <c r="L329" s="2" t="e">
        <f t="shared" si="57"/>
        <v>#DIV/0!</v>
      </c>
      <c r="M329" s="2" t="e">
        <f t="shared" si="58"/>
        <v>#DIV/0!</v>
      </c>
      <c r="N329" s="2" t="e">
        <f t="shared" si="59"/>
        <v>#DIV/0!</v>
      </c>
    </row>
    <row r="330" spans="1:14" ht="15.6">
      <c r="A330" s="3" t="s">
        <v>321</v>
      </c>
      <c r="B330" s="2" t="e">
        <f t="shared" si="64"/>
        <v>#DIV/0!</v>
      </c>
      <c r="C330" s="8" t="e">
        <f t="shared" si="60"/>
        <v>#DIV/0!</v>
      </c>
      <c r="D330" s="9" t="e">
        <f t="shared" si="53"/>
        <v>#DIV/0!</v>
      </c>
      <c r="E330" s="2" t="e">
        <f t="shared" si="61"/>
        <v>#DIV/0!</v>
      </c>
      <c r="F330" s="10" t="e">
        <f t="shared" si="62"/>
        <v>#DIV/0!</v>
      </c>
      <c r="G330" s="10" t="e">
        <f t="shared" si="63"/>
        <v>#DIV/0!</v>
      </c>
      <c r="H330" s="10" t="e">
        <f t="shared" si="65"/>
        <v>#DIV/0!</v>
      </c>
      <c r="I330" s="18" t="e">
        <f t="shared" si="54"/>
        <v>#DIV/0!</v>
      </c>
      <c r="J330" s="18" t="e">
        <f t="shared" si="55"/>
        <v>#DIV/0!</v>
      </c>
      <c r="K330" s="18" t="e">
        <f t="shared" si="56"/>
        <v>#DIV/0!</v>
      </c>
      <c r="L330" s="2" t="e">
        <f t="shared" si="57"/>
        <v>#DIV/0!</v>
      </c>
      <c r="M330" s="2" t="e">
        <f t="shared" si="58"/>
        <v>#DIV/0!</v>
      </c>
      <c r="N330" s="2" t="e">
        <f t="shared" si="59"/>
        <v>#DIV/0!</v>
      </c>
    </row>
    <row r="331" spans="1:14" ht="15.6">
      <c r="A331" s="3" t="s">
        <v>322</v>
      </c>
      <c r="B331" s="2" t="e">
        <f t="shared" si="64"/>
        <v>#DIV/0!</v>
      </c>
      <c r="C331" s="8" t="e">
        <f t="shared" si="60"/>
        <v>#DIV/0!</v>
      </c>
      <c r="D331" s="9" t="e">
        <f t="shared" si="53"/>
        <v>#DIV/0!</v>
      </c>
      <c r="E331" s="2" t="e">
        <f t="shared" si="61"/>
        <v>#DIV/0!</v>
      </c>
      <c r="F331" s="10" t="e">
        <f t="shared" si="62"/>
        <v>#DIV/0!</v>
      </c>
      <c r="G331" s="10" t="e">
        <f t="shared" si="63"/>
        <v>#DIV/0!</v>
      </c>
      <c r="H331" s="10" t="e">
        <f t="shared" si="65"/>
        <v>#DIV/0!</v>
      </c>
      <c r="I331" s="18" t="e">
        <f t="shared" si="54"/>
        <v>#DIV/0!</v>
      </c>
      <c r="J331" s="18" t="e">
        <f t="shared" si="55"/>
        <v>#DIV/0!</v>
      </c>
      <c r="K331" s="18" t="e">
        <f t="shared" si="56"/>
        <v>#DIV/0!</v>
      </c>
      <c r="L331" s="2" t="e">
        <f t="shared" si="57"/>
        <v>#DIV/0!</v>
      </c>
      <c r="M331" s="2" t="e">
        <f t="shared" si="58"/>
        <v>#DIV/0!</v>
      </c>
      <c r="N331" s="2" t="e">
        <f t="shared" si="59"/>
        <v>#DIV/0!</v>
      </c>
    </row>
    <row r="332" spans="1:14" ht="15.6">
      <c r="A332" s="3" t="s">
        <v>323</v>
      </c>
      <c r="B332" s="2" t="e">
        <f t="shared" si="64"/>
        <v>#DIV/0!</v>
      </c>
      <c r="C332" s="8" t="e">
        <f t="shared" si="60"/>
        <v>#DIV/0!</v>
      </c>
      <c r="D332" s="9" t="e">
        <f t="shared" si="53"/>
        <v>#DIV/0!</v>
      </c>
      <c r="E332" s="2" t="e">
        <f t="shared" si="61"/>
        <v>#DIV/0!</v>
      </c>
      <c r="F332" s="10" t="e">
        <f t="shared" si="62"/>
        <v>#DIV/0!</v>
      </c>
      <c r="G332" s="10" t="e">
        <f t="shared" si="63"/>
        <v>#DIV/0!</v>
      </c>
      <c r="H332" s="10" t="e">
        <f t="shared" si="65"/>
        <v>#DIV/0!</v>
      </c>
      <c r="I332" s="18" t="e">
        <f t="shared" si="54"/>
        <v>#DIV/0!</v>
      </c>
      <c r="J332" s="18" t="e">
        <f t="shared" si="55"/>
        <v>#DIV/0!</v>
      </c>
      <c r="K332" s="18" t="e">
        <f t="shared" si="56"/>
        <v>#DIV/0!</v>
      </c>
      <c r="L332" s="2" t="e">
        <f t="shared" si="57"/>
        <v>#DIV/0!</v>
      </c>
      <c r="M332" s="2" t="e">
        <f t="shared" si="58"/>
        <v>#DIV/0!</v>
      </c>
      <c r="N332" s="2" t="e">
        <f t="shared" si="59"/>
        <v>#DIV/0!</v>
      </c>
    </row>
    <row r="333" spans="1:14" ht="15.6">
      <c r="A333" s="3" t="s">
        <v>324</v>
      </c>
      <c r="B333" s="2" t="e">
        <f t="shared" si="64"/>
        <v>#DIV/0!</v>
      </c>
      <c r="C333" s="8" t="e">
        <f t="shared" si="60"/>
        <v>#DIV/0!</v>
      </c>
      <c r="D333" s="9" t="e">
        <f t="shared" si="53"/>
        <v>#DIV/0!</v>
      </c>
      <c r="E333" s="2" t="e">
        <f t="shared" si="61"/>
        <v>#DIV/0!</v>
      </c>
      <c r="F333" s="10" t="e">
        <f t="shared" si="62"/>
        <v>#DIV/0!</v>
      </c>
      <c r="G333" s="10" t="e">
        <f t="shared" si="63"/>
        <v>#DIV/0!</v>
      </c>
      <c r="H333" s="10" t="e">
        <f t="shared" si="65"/>
        <v>#DIV/0!</v>
      </c>
      <c r="I333" s="18" t="e">
        <f t="shared" si="54"/>
        <v>#DIV/0!</v>
      </c>
      <c r="J333" s="18" t="e">
        <f t="shared" si="55"/>
        <v>#DIV/0!</v>
      </c>
      <c r="K333" s="18" t="e">
        <f t="shared" si="56"/>
        <v>#DIV/0!</v>
      </c>
      <c r="L333" s="2" t="e">
        <f t="shared" si="57"/>
        <v>#DIV/0!</v>
      </c>
      <c r="M333" s="2" t="e">
        <f t="shared" si="58"/>
        <v>#DIV/0!</v>
      </c>
      <c r="N333" s="2" t="e">
        <f t="shared" si="59"/>
        <v>#DIV/0!</v>
      </c>
    </row>
  </sheetData>
  <mergeCells count="7">
    <mergeCell ref="D16:E16"/>
    <mergeCell ref="I22:K22"/>
    <mergeCell ref="L22:N22"/>
    <mergeCell ref="A3:B3"/>
    <mergeCell ref="F10:I10"/>
    <mergeCell ref="A22:B22"/>
    <mergeCell ref="E22:H22"/>
  </mergeCells>
  <pageMargins left="0.7" right="0.7" top="0.75" bottom="0.75" header="0.3" footer="0.3"/>
  <pageSetup paperSize="9" orientation="portrait" horizontalDpi="180" verticalDpi="180" r:id="rId1"/>
  <drawing r:id="rId2"/>
  <legacyDrawing r:id="rId3"/>
  <oleObjects>
    <oleObject progId="Equation.DSMT4" shapeId="3073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Z36"/>
  <sheetViews>
    <sheetView showGridLines="0" zoomScale="90" zoomScaleNormal="90" workbookViewId="0">
      <selection activeCell="G9" sqref="G9"/>
    </sheetView>
  </sheetViews>
  <sheetFormatPr defaultRowHeight="14.4"/>
  <cols>
    <col min="8" max="8" width="12" bestFit="1" customWidth="1"/>
  </cols>
  <sheetData>
    <row r="1" spans="1:26">
      <c r="A1" s="127"/>
      <c r="B1" s="127"/>
      <c r="C1" s="175" t="s">
        <v>428</v>
      </c>
      <c r="D1" s="176"/>
      <c r="E1" s="176"/>
      <c r="F1" s="176"/>
      <c r="G1" s="17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</row>
    <row r="2" spans="1:26">
      <c r="A2" s="127"/>
      <c r="B2" s="127"/>
      <c r="C2" s="187" t="s">
        <v>2</v>
      </c>
      <c r="D2" s="188"/>
      <c r="E2" s="188"/>
      <c r="F2" s="188"/>
      <c r="G2" s="93">
        <v>56.316699999999997</v>
      </c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</row>
    <row r="3" spans="1:26">
      <c r="A3" s="127"/>
      <c r="B3" s="127"/>
      <c r="C3" s="187" t="s">
        <v>3</v>
      </c>
      <c r="D3" s="188"/>
      <c r="E3" s="188"/>
      <c r="F3" s="188"/>
      <c r="G3" s="93">
        <v>23.31</v>
      </c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</row>
    <row r="4" spans="1:26">
      <c r="A4" s="127"/>
      <c r="B4" s="127"/>
      <c r="C4" s="187" t="s">
        <v>1</v>
      </c>
      <c r="D4" s="188"/>
      <c r="E4" s="188"/>
      <c r="F4" s="188"/>
      <c r="G4" s="94">
        <v>166</v>
      </c>
      <c r="H4" s="127"/>
      <c r="I4" s="127"/>
      <c r="J4" s="127"/>
      <c r="Z4" s="127"/>
    </row>
    <row r="5" spans="1:26">
      <c r="A5" s="127"/>
      <c r="B5" s="127"/>
      <c r="C5" s="187" t="s">
        <v>357</v>
      </c>
      <c r="D5" s="188"/>
      <c r="E5" s="188"/>
      <c r="F5" s="188"/>
      <c r="G5" s="95">
        <v>1.327</v>
      </c>
      <c r="H5" s="127"/>
      <c r="I5" s="127"/>
      <c r="J5" s="127"/>
      <c r="Z5" s="127"/>
    </row>
    <row r="6" spans="1:26">
      <c r="A6" s="127"/>
      <c r="B6" s="127"/>
      <c r="C6" s="181" t="s">
        <v>418</v>
      </c>
      <c r="D6" s="182"/>
      <c r="E6" s="182"/>
      <c r="F6" s="182"/>
      <c r="G6" s="137">
        <v>75</v>
      </c>
      <c r="H6" s="127"/>
      <c r="I6" s="127"/>
      <c r="J6" s="127"/>
      <c r="Z6" s="127"/>
    </row>
    <row r="7" spans="1:26">
      <c r="A7" s="127"/>
      <c r="B7" s="127"/>
      <c r="C7" s="181" t="s">
        <v>419</v>
      </c>
      <c r="D7" s="182"/>
      <c r="E7" s="182"/>
      <c r="F7" s="182"/>
      <c r="G7" s="137">
        <v>12</v>
      </c>
      <c r="H7" s="127"/>
      <c r="I7" s="127"/>
      <c r="J7" s="127"/>
      <c r="Z7" s="127"/>
    </row>
    <row r="8" spans="1:26">
      <c r="A8" s="127"/>
      <c r="B8" s="127"/>
      <c r="C8" s="181" t="s">
        <v>420</v>
      </c>
      <c r="D8" s="182"/>
      <c r="E8" s="182"/>
      <c r="F8" s="182"/>
      <c r="G8" s="137">
        <v>15</v>
      </c>
      <c r="H8" s="127"/>
      <c r="I8" s="127"/>
      <c r="J8" s="127"/>
      <c r="Z8" s="127"/>
    </row>
    <row r="9" spans="1:26">
      <c r="A9" s="127"/>
      <c r="B9" s="127"/>
      <c r="C9" s="187" t="s">
        <v>10</v>
      </c>
      <c r="D9" s="188"/>
      <c r="E9" s="188"/>
      <c r="F9" s="188"/>
      <c r="G9" s="94">
        <v>48</v>
      </c>
      <c r="H9" s="127"/>
      <c r="I9" s="127"/>
      <c r="J9" s="127"/>
      <c r="Z9" s="127"/>
    </row>
    <row r="10" spans="1:26" ht="15" thickBot="1">
      <c r="A10" s="127"/>
      <c r="B10" s="127"/>
      <c r="C10" s="189" t="s">
        <v>11</v>
      </c>
      <c r="D10" s="190"/>
      <c r="E10" s="190"/>
      <c r="F10" s="190"/>
      <c r="G10" s="100">
        <v>312</v>
      </c>
      <c r="H10" s="127"/>
      <c r="I10" s="127"/>
      <c r="J10" s="127"/>
      <c r="Z10" s="127"/>
    </row>
    <row r="11" spans="1:26" ht="15" thickBot="1">
      <c r="A11" s="127"/>
      <c r="B11" s="127"/>
      <c r="C11" s="161" t="s">
        <v>399</v>
      </c>
      <c r="D11" s="162"/>
      <c r="E11" s="162"/>
      <c r="F11" s="162"/>
      <c r="G11" s="163"/>
      <c r="H11" s="135" t="s">
        <v>392</v>
      </c>
      <c r="I11" s="131"/>
      <c r="J11" s="127"/>
      <c r="Z11" s="127"/>
    </row>
    <row r="12" spans="1:26">
      <c r="A12" s="127"/>
      <c r="B12" s="127"/>
      <c r="C12" s="101" t="s">
        <v>357</v>
      </c>
      <c r="D12" s="102"/>
      <c r="E12" s="102"/>
      <c r="F12" s="103"/>
      <c r="G12" s="104" t="s">
        <v>359</v>
      </c>
      <c r="H12" s="134">
        <f>_so</f>
        <v>1.327</v>
      </c>
      <c r="I12" s="127"/>
      <c r="J12" s="127"/>
      <c r="Z12" s="127"/>
    </row>
    <row r="13" spans="1:26" ht="18" thickBot="1">
      <c r="A13" s="127"/>
      <c r="B13" s="127"/>
      <c r="C13" s="96" t="s">
        <v>352</v>
      </c>
      <c r="D13" s="97"/>
      <c r="E13" s="97"/>
      <c r="F13" s="98"/>
      <c r="G13" s="99" t="s">
        <v>0</v>
      </c>
      <c r="H13" s="105">
        <v>0</v>
      </c>
      <c r="I13" s="127"/>
      <c r="J13" s="127"/>
      <c r="Z13" s="127"/>
    </row>
    <row r="14" spans="1:26" ht="15.6">
      <c r="A14" s="127"/>
      <c r="B14" s="127"/>
      <c r="C14" s="127"/>
      <c r="D14" s="127"/>
      <c r="E14" s="127"/>
      <c r="F14" s="127"/>
      <c r="G14" s="127"/>
      <c r="H14" s="127"/>
      <c r="I14" s="128"/>
      <c r="J14" s="127"/>
      <c r="Z14" s="127"/>
    </row>
    <row r="15" spans="1:26">
      <c r="A15" s="127"/>
      <c r="B15" s="127"/>
      <c r="C15" s="164"/>
      <c r="D15" s="164"/>
      <c r="E15" s="164"/>
      <c r="F15" s="164"/>
      <c r="G15" s="129"/>
      <c r="H15" s="130"/>
      <c r="I15" s="127"/>
      <c r="J15" s="127"/>
      <c r="Z15" s="127"/>
    </row>
    <row r="16" spans="1:26">
      <c r="A16" s="127"/>
      <c r="B16" s="127"/>
      <c r="C16" s="130"/>
      <c r="D16" s="130"/>
      <c r="E16" s="130"/>
      <c r="F16" s="130"/>
      <c r="G16" s="129"/>
      <c r="H16" s="130"/>
      <c r="I16" s="127"/>
      <c r="J16" s="127"/>
      <c r="Z16" s="127"/>
    </row>
    <row r="17" spans="1:26" ht="15" thickBot="1">
      <c r="A17" s="127"/>
      <c r="B17" s="127"/>
      <c r="C17" s="164"/>
      <c r="D17" s="164"/>
      <c r="E17" s="164"/>
      <c r="F17" s="164"/>
      <c r="G17" s="129"/>
      <c r="H17" s="130"/>
      <c r="I17" s="127"/>
      <c r="J17" s="127"/>
      <c r="Z17" s="127"/>
    </row>
    <row r="18" spans="1:26" ht="17.399999999999999" customHeight="1" thickBot="1">
      <c r="A18" s="127"/>
      <c r="B18" s="178" t="s">
        <v>429</v>
      </c>
      <c r="C18" s="179"/>
      <c r="D18" s="179"/>
      <c r="E18" s="179"/>
      <c r="F18" s="179"/>
      <c r="G18" s="179"/>
      <c r="H18" s="179"/>
      <c r="I18" s="180"/>
      <c r="J18" s="127"/>
      <c r="Z18" s="127"/>
    </row>
    <row r="19" spans="1:26" ht="15" thickBot="1">
      <c r="A19" s="132"/>
      <c r="B19" s="183" t="s">
        <v>382</v>
      </c>
      <c r="C19" s="184"/>
      <c r="D19" s="184"/>
      <c r="E19" s="184"/>
      <c r="F19" s="184"/>
      <c r="G19" s="114" t="s">
        <v>383</v>
      </c>
      <c r="H19" s="113" t="s">
        <v>384</v>
      </c>
      <c r="I19" s="106" t="s">
        <v>385</v>
      </c>
      <c r="J19" s="127"/>
      <c r="Z19" s="127"/>
    </row>
    <row r="20" spans="1:26">
      <c r="A20" s="132"/>
      <c r="B20" s="165" t="s">
        <v>363</v>
      </c>
      <c r="C20" s="166"/>
      <c r="D20" s="166"/>
      <c r="E20" s="166"/>
      <c r="F20" s="121" t="s">
        <v>361</v>
      </c>
      <c r="G20" s="115">
        <f>Потоки!H5</f>
        <v>2101.9141119383489</v>
      </c>
      <c r="H20" s="138">
        <f>Потоки!K5</f>
        <v>3044.2769400042039</v>
      </c>
      <c r="I20" s="107">
        <f>Потоки!N5</f>
        <v>3648.6624321897598</v>
      </c>
      <c r="J20" s="127"/>
      <c r="Z20" s="127"/>
    </row>
    <row r="21" spans="1:26">
      <c r="A21" s="132"/>
      <c r="B21" s="167" t="s">
        <v>364</v>
      </c>
      <c r="C21" s="168"/>
      <c r="D21" s="168"/>
      <c r="E21" s="168"/>
      <c r="F21" s="122" t="s">
        <v>361</v>
      </c>
      <c r="G21" s="116">
        <f>Потоки!I5</f>
        <v>17255.59664700838</v>
      </c>
      <c r="H21" s="139">
        <f>Потоки!L5</f>
        <v>27167.215200875977</v>
      </c>
      <c r="I21" s="108">
        <f>Потоки!O5</f>
        <v>33642.295362655073</v>
      </c>
      <c r="J21" s="127"/>
      <c r="Z21" s="127"/>
    </row>
    <row r="22" spans="1:26">
      <c r="A22" s="132"/>
      <c r="B22" s="167" t="s">
        <v>365</v>
      </c>
      <c r="C22" s="168"/>
      <c r="D22" s="168"/>
      <c r="E22" s="168"/>
      <c r="F22" s="122" t="s">
        <v>361</v>
      </c>
      <c r="G22" s="116">
        <f>Потоки!J5</f>
        <v>19090.77381643638</v>
      </c>
      <c r="H22" s="139">
        <f>Потоки!M5</f>
        <v>26832.925269690004</v>
      </c>
      <c r="I22" s="108">
        <f>Потоки!P5</f>
        <v>31419.645428429794</v>
      </c>
      <c r="J22" s="127"/>
      <c r="Z22" s="127"/>
    </row>
    <row r="23" spans="1:26" ht="15" thickBot="1">
      <c r="A23" s="132"/>
      <c r="B23" s="185" t="s">
        <v>381</v>
      </c>
      <c r="C23" s="186"/>
      <c r="D23" s="186"/>
      <c r="E23" s="186"/>
      <c r="F23" s="123" t="s">
        <v>361</v>
      </c>
      <c r="G23" s="117">
        <f>SUM(G20:G22)</f>
        <v>38448.284575383106</v>
      </c>
      <c r="H23" s="140">
        <f t="shared" ref="H23:I23" si="0">SUM(H20:H22)</f>
        <v>57044.417410570182</v>
      </c>
      <c r="I23" s="109">
        <f t="shared" si="0"/>
        <v>68710.603223274637</v>
      </c>
      <c r="J23" s="127"/>
      <c r="Z23" s="127"/>
    </row>
    <row r="24" spans="1:26">
      <c r="A24" s="132"/>
      <c r="B24" s="158" t="s">
        <v>423</v>
      </c>
      <c r="C24" s="159"/>
      <c r="D24" s="159"/>
      <c r="E24" s="160"/>
      <c r="F24" s="124" t="s">
        <v>426</v>
      </c>
      <c r="G24" s="118">
        <f>Потоки!H4</f>
        <v>11.677300621879716</v>
      </c>
      <c r="H24" s="141">
        <f>Потоки!K4</f>
        <v>16.912649666690022</v>
      </c>
      <c r="I24" s="110">
        <f>Потоки!N4</f>
        <v>20.270346845498665</v>
      </c>
      <c r="J24" s="127"/>
      <c r="Z24" s="127"/>
    </row>
    <row r="25" spans="1:26" ht="16.2">
      <c r="A25" s="132"/>
      <c r="B25" s="169" t="s">
        <v>425</v>
      </c>
      <c r="C25" s="170"/>
      <c r="D25" s="170"/>
      <c r="E25" s="171"/>
      <c r="F25" s="125" t="s">
        <v>427</v>
      </c>
      <c r="G25" s="119">
        <f>Потоки!I4</f>
        <v>15.338308130674116</v>
      </c>
      <c r="H25" s="142">
        <f>Потоки!L4</f>
        <v>24.148635734111981</v>
      </c>
      <c r="I25" s="111">
        <f>Потоки!O4</f>
        <v>29.904262544582288</v>
      </c>
      <c r="J25" s="127"/>
      <c r="Z25" s="127"/>
    </row>
    <row r="26" spans="1:26" ht="16.8" thickBot="1">
      <c r="A26" s="132"/>
      <c r="B26" s="172" t="s">
        <v>424</v>
      </c>
      <c r="C26" s="173"/>
      <c r="D26" s="173"/>
      <c r="E26" s="174"/>
      <c r="F26" s="126" t="s">
        <v>427</v>
      </c>
      <c r="G26" s="120">
        <f>Потоки!J4</f>
        <v>21.211970907151532</v>
      </c>
      <c r="H26" s="143">
        <f>Потоки!M4</f>
        <v>29.814361410766672</v>
      </c>
      <c r="I26" s="112">
        <f>Потоки!P4</f>
        <v>34.910717142699774</v>
      </c>
      <c r="J26" s="127"/>
      <c r="Z26" s="127"/>
    </row>
    <row r="27" spans="1:26">
      <c r="A27" s="132"/>
      <c r="B27" s="133"/>
      <c r="C27" s="127"/>
      <c r="D27" s="127"/>
      <c r="E27" s="127"/>
      <c r="F27" s="127"/>
      <c r="G27" s="127"/>
      <c r="H27" s="127"/>
      <c r="I27" s="127"/>
      <c r="J27" s="127"/>
      <c r="Z27" s="127"/>
    </row>
    <row r="28" spans="1:26">
      <c r="A28" s="127"/>
      <c r="B28" s="133"/>
      <c r="C28" s="127"/>
      <c r="D28" s="127"/>
      <c r="E28" s="127"/>
      <c r="F28" s="127"/>
      <c r="G28" s="127"/>
      <c r="H28" s="127"/>
      <c r="I28" s="127"/>
      <c r="J28" s="127"/>
      <c r="Z28" s="127"/>
    </row>
    <row r="29" spans="1:26">
      <c r="A29" s="127"/>
      <c r="B29" s="133"/>
      <c r="C29" s="127"/>
      <c r="D29" s="127"/>
      <c r="E29" s="127"/>
      <c r="F29" s="127"/>
      <c r="G29" s="127"/>
      <c r="H29" s="127"/>
      <c r="I29" s="127"/>
      <c r="J29" s="127"/>
      <c r="Z29" s="127"/>
    </row>
    <row r="30" spans="1:26">
      <c r="A30" s="127"/>
      <c r="B30" s="132"/>
      <c r="C30" s="127"/>
      <c r="D30" s="127"/>
      <c r="E30" s="127"/>
      <c r="F30" s="127"/>
      <c r="G30" s="127"/>
      <c r="H30" s="127"/>
      <c r="I30" s="127"/>
      <c r="J30" s="127"/>
      <c r="Z30" s="127"/>
    </row>
    <row r="31" spans="1:26">
      <c r="A31" s="127"/>
      <c r="B31" s="132"/>
      <c r="C31" s="127"/>
      <c r="D31" s="127"/>
      <c r="E31" s="127"/>
      <c r="F31" s="127"/>
      <c r="G31" s="127"/>
      <c r="H31" s="127"/>
      <c r="I31" s="127"/>
      <c r="J31" s="127"/>
      <c r="Z31" s="127"/>
    </row>
    <row r="32" spans="1:26">
      <c r="A32" s="127"/>
      <c r="B32" s="132"/>
      <c r="C32" s="127"/>
      <c r="D32" s="127"/>
      <c r="E32" s="127"/>
      <c r="F32" s="127"/>
      <c r="G32" s="127"/>
      <c r="H32" s="127"/>
      <c r="I32" s="127"/>
      <c r="J32" s="127"/>
      <c r="Z32" s="127"/>
    </row>
    <row r="33" spans="1:26">
      <c r="A33" s="127"/>
      <c r="B33" s="132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</row>
    <row r="34" spans="1:26">
      <c r="A34" s="127"/>
      <c r="B34" s="132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</row>
    <row r="35" spans="1:26">
      <c r="B35" s="14"/>
    </row>
    <row r="36" spans="1:26">
      <c r="B36" s="14"/>
    </row>
  </sheetData>
  <mergeCells count="22">
    <mergeCell ref="B25:E25"/>
    <mergeCell ref="B26:E26"/>
    <mergeCell ref="C1:G1"/>
    <mergeCell ref="B18:I18"/>
    <mergeCell ref="C7:F7"/>
    <mergeCell ref="C8:F8"/>
    <mergeCell ref="B19:F19"/>
    <mergeCell ref="B22:E22"/>
    <mergeCell ref="B23:E23"/>
    <mergeCell ref="C9:F9"/>
    <mergeCell ref="C10:F10"/>
    <mergeCell ref="C2:F2"/>
    <mergeCell ref="C3:F3"/>
    <mergeCell ref="C4:F4"/>
    <mergeCell ref="C5:F5"/>
    <mergeCell ref="C6:F6"/>
    <mergeCell ref="B24:E24"/>
    <mergeCell ref="C11:G11"/>
    <mergeCell ref="C15:F15"/>
    <mergeCell ref="C17:F17"/>
    <mergeCell ref="B20:E20"/>
    <mergeCell ref="B21:E21"/>
  </mergeCells>
  <pageMargins left="0.7" right="0.7" top="0.75" bottom="0.75" header="0.3" footer="0.3"/>
  <pageSetup paperSize="9" orientation="portrait" horizontalDpi="180" verticalDpi="18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U319"/>
  <sheetViews>
    <sheetView workbookViewId="0">
      <selection activeCell="G3" sqref="G3"/>
    </sheetView>
  </sheetViews>
  <sheetFormatPr defaultRowHeight="14.4"/>
  <cols>
    <col min="5" max="7" width="8.88671875" style="28"/>
    <col min="17" max="17" width="6.77734375" customWidth="1"/>
  </cols>
  <sheetData>
    <row r="1" spans="1:21">
      <c r="N1" s="25"/>
    </row>
    <row r="2" spans="1:21">
      <c r="S2" s="36"/>
    </row>
    <row r="3" spans="1:21">
      <c r="J3" t="s">
        <v>344</v>
      </c>
      <c r="M3" t="s">
        <v>344</v>
      </c>
      <c r="P3" t="s">
        <v>344</v>
      </c>
      <c r="R3" s="77"/>
      <c r="S3" s="25"/>
    </row>
    <row r="4" spans="1:21" ht="16.2">
      <c r="H4" s="46">
        <f>H5/_s1</f>
        <v>11.677300621879716</v>
      </c>
      <c r="I4" s="46">
        <f>I5/_s2</f>
        <v>15.338308130674116</v>
      </c>
      <c r="J4" s="46">
        <f>J5/_sk</f>
        <v>21.211970907151532</v>
      </c>
      <c r="K4" s="47">
        <f>K5/_s1</f>
        <v>16.912649666690022</v>
      </c>
      <c r="L4" s="47">
        <f>L5/_s2</f>
        <v>24.148635734111981</v>
      </c>
      <c r="M4" s="47">
        <f>M5/_sk</f>
        <v>29.814361410766672</v>
      </c>
      <c r="N4" s="48">
        <f>N5/_s1</f>
        <v>20.270346845498665</v>
      </c>
      <c r="O4" s="48">
        <f>O5/_s2</f>
        <v>29.904262544582288</v>
      </c>
      <c r="P4" s="48">
        <f>P5/_sk</f>
        <v>34.910717142699774</v>
      </c>
      <c r="Q4" s="44" t="s">
        <v>380</v>
      </c>
    </row>
    <row r="5" spans="1:21">
      <c r="H5" s="41">
        <f>H319/1000</f>
        <v>2101.9141119383489</v>
      </c>
      <c r="I5" s="41">
        <f>I319/1000</f>
        <v>17255.59664700838</v>
      </c>
      <c r="J5" s="41">
        <f>J319/1000</f>
        <v>19090.77381643638</v>
      </c>
      <c r="K5" s="42">
        <f>K319/1000</f>
        <v>3044.2769400042039</v>
      </c>
      <c r="L5" s="42">
        <f t="shared" ref="L5:M5" si="0">L319/1000</f>
        <v>27167.215200875977</v>
      </c>
      <c r="M5" s="42">
        <f t="shared" si="0"/>
        <v>26832.925269690004</v>
      </c>
      <c r="N5" s="43">
        <f>N319/1000</f>
        <v>3648.6624321897598</v>
      </c>
      <c r="O5" s="43">
        <f t="shared" ref="O5:P5" si="1">O319/1000</f>
        <v>33642.295362655073</v>
      </c>
      <c r="P5" s="43">
        <f t="shared" si="1"/>
        <v>31419.645428429794</v>
      </c>
      <c r="Q5" s="44" t="s">
        <v>361</v>
      </c>
      <c r="R5" s="14"/>
      <c r="S5" s="14"/>
      <c r="T5" s="14"/>
      <c r="U5" s="14"/>
    </row>
    <row r="6" spans="1:21">
      <c r="R6" s="83"/>
      <c r="S6" s="83"/>
      <c r="T6" s="83"/>
      <c r="U6" s="83"/>
    </row>
    <row r="7" spans="1:21">
      <c r="H7" s="149" t="s">
        <v>375</v>
      </c>
      <c r="I7" s="149"/>
      <c r="J7" s="149"/>
      <c r="K7" s="191" t="s">
        <v>376</v>
      </c>
      <c r="L7" s="191"/>
      <c r="M7" s="191"/>
      <c r="N7" s="149" t="s">
        <v>377</v>
      </c>
      <c r="O7" s="149"/>
      <c r="P7" s="149"/>
      <c r="Q7" s="82"/>
      <c r="R7" s="81"/>
      <c r="S7" s="81"/>
      <c r="T7" s="81"/>
      <c r="U7" s="81"/>
    </row>
    <row r="8" spans="1:21" ht="16.8">
      <c r="A8" s="33" t="s">
        <v>368</v>
      </c>
      <c r="B8" s="7" t="s">
        <v>369</v>
      </c>
      <c r="C8" s="7" t="s">
        <v>372</v>
      </c>
      <c r="D8" s="7" t="s">
        <v>373</v>
      </c>
      <c r="E8" s="12" t="s">
        <v>374</v>
      </c>
      <c r="F8" s="12" t="s">
        <v>371</v>
      </c>
      <c r="G8" s="12" t="s">
        <v>370</v>
      </c>
      <c r="H8" s="20" t="s">
        <v>355</v>
      </c>
      <c r="I8" s="20" t="s">
        <v>366</v>
      </c>
      <c r="J8" s="33" t="s">
        <v>367</v>
      </c>
      <c r="K8" s="78" t="s">
        <v>415</v>
      </c>
      <c r="L8" s="78" t="s">
        <v>416</v>
      </c>
      <c r="M8" s="79" t="s">
        <v>367</v>
      </c>
      <c r="N8" s="20" t="s">
        <v>355</v>
      </c>
      <c r="O8" s="20" t="s">
        <v>366</v>
      </c>
      <c r="P8" s="35" t="s">
        <v>367</v>
      </c>
      <c r="Q8" s="82"/>
      <c r="R8" s="84"/>
      <c r="S8" s="148" t="s">
        <v>435</v>
      </c>
      <c r="T8" s="84"/>
      <c r="U8" s="84"/>
    </row>
    <row r="9" spans="1:21">
      <c r="A9" s="34">
        <f>796*(SQRT(SIN(Расчет!D24*PI()/180)^2+0.002514)-SIN(Расчет!D24*PI()/180))</f>
        <v>22.720571734283265</v>
      </c>
      <c r="B9" s="9">
        <f t="shared" ref="B9:B72" si="2">-0.00000292*A9^4+0.00021*A9^3-0.0052376*A9^2+0.0541867*A9+0.50469</f>
        <v>0.71699391118461719</v>
      </c>
      <c r="C9" s="29">
        <f>-0.00000223*A9^4+0.00016422*A9^3-0.00423591*A9^2+0.04489824*A9+0.66610674</f>
        <v>0.83139514012065296</v>
      </c>
      <c r="D9" s="29">
        <f>-0.00000166*A9^4+0.00012171*A9^3-0.0031266*A9^2+0.03298112*A9+0.76229551</f>
        <v>0.88277484116823479</v>
      </c>
      <c r="E9" s="38">
        <f t="shared" ref="E9:E72" si="3">_so*B9^A9</f>
        <v>6.9198987463525653E-4</v>
      </c>
      <c r="F9" s="38">
        <f t="shared" ref="F9:F72" si="4">_so*C9^A9</f>
        <v>1.9991761148974753E-2</v>
      </c>
      <c r="G9" s="38">
        <f t="shared" ref="G9:G72" si="5">_so*D9^A9</f>
        <v>7.8081971128643235E-2</v>
      </c>
      <c r="H9" s="91">
        <f>Расчет!L24*E9*240</f>
        <v>19.994101625545039</v>
      </c>
      <c r="I9" s="91">
        <f>Расчет!M24*E9*240</f>
        <v>138.78562180060641</v>
      </c>
      <c r="J9" s="91">
        <f>Расчет!N24*E9*240</f>
        <v>4.4491836886964116</v>
      </c>
      <c r="K9" s="92">
        <f>Расчет!L24*F9*240</f>
        <v>577.63461394129899</v>
      </c>
      <c r="L9" s="92">
        <f>Расчет!M24*F9*240</f>
        <v>4009.5514452608491</v>
      </c>
      <c r="M9" s="92">
        <f>Расчет!N24*F9*240</f>
        <v>128.53803339133611</v>
      </c>
      <c r="N9" s="91">
        <f>Расчет!L24*G9*240</f>
        <v>2256.0718344207767</v>
      </c>
      <c r="O9" s="91">
        <f>Расчет!M24*G9*240</f>
        <v>15660.135085383556</v>
      </c>
      <c r="P9" s="91">
        <f>Расчет!N24*G9*240</f>
        <v>502.03195893572354</v>
      </c>
      <c r="Q9" s="91">
        <v>1</v>
      </c>
      <c r="R9" s="85"/>
      <c r="S9" s="86">
        <f>Расчет!N24*F9*1000/(_sk*240)</f>
        <v>2.4795145330118846E-3</v>
      </c>
      <c r="T9" s="85"/>
      <c r="U9" s="85"/>
    </row>
    <row r="10" spans="1:21">
      <c r="A10" s="34">
        <f>796*(SQRT(SIN(Расчет!D25*PI()/180)^2+0.002514)-SIN(Расчет!D25*PI()/180))</f>
        <v>19.640613181826769</v>
      </c>
      <c r="B10" s="9">
        <f t="shared" si="2"/>
        <v>0.70506543702690705</v>
      </c>
      <c r="C10" s="29">
        <f t="shared" ref="C10:C73" si="6">-0.00000223*A10^4+0.00016422*A10^3-0.00423591*A10^2+0.04489824*A10+0.66610674</f>
        <v>0.82628343803887416</v>
      </c>
      <c r="D10" s="29">
        <f t="shared" ref="D10:D73" si="7">-0.00000166*A10^4+0.00012171*A10^3-0.0031266*A10^2+0.03298112*A10+0.76229551</f>
        <v>0.87907803305436638</v>
      </c>
      <c r="E10" s="38">
        <f t="shared" si="3"/>
        <v>1.3867678993579498E-3</v>
      </c>
      <c r="F10" s="38">
        <f t="shared" si="4"/>
        <v>3.1277685484170384E-2</v>
      </c>
      <c r="G10" s="38">
        <f t="shared" si="5"/>
        <v>0.10556872657989218</v>
      </c>
      <c r="H10" s="24">
        <f>Расчет!L25*E10*240</f>
        <v>39.274127429788599</v>
      </c>
      <c r="I10" s="24">
        <f>Расчет!M25*E10*240</f>
        <v>282.37322135250548</v>
      </c>
      <c r="J10" s="37">
        <f>Расчет!N25*E10*240</f>
        <v>11.564401469887093</v>
      </c>
      <c r="K10" s="80">
        <f>Расчет!L25*F10*240</f>
        <v>885.80346140322911</v>
      </c>
      <c r="L10" s="80">
        <f>Расчет!M25*F10*240</f>
        <v>6368.7519812830606</v>
      </c>
      <c r="M10" s="80">
        <f>Расчет!N25*F10*240</f>
        <v>260.8278661160752</v>
      </c>
      <c r="N10" s="24">
        <f>Расчет!L25*G10*240</f>
        <v>2989.7718444584561</v>
      </c>
      <c r="O10" s="24">
        <f>Расчет!M25*G10*240</f>
        <v>21495.869216649338</v>
      </c>
      <c r="P10" s="24">
        <f>Расчет!N25*G10*240</f>
        <v>880.34856979299991</v>
      </c>
      <c r="Q10" s="24">
        <v>2</v>
      </c>
      <c r="R10" s="85"/>
      <c r="S10" s="86">
        <f>Расчет!N25*F10*1000/(_sk*240)</f>
        <v>5.0314017383502165E-3</v>
      </c>
      <c r="T10" s="85"/>
      <c r="U10" s="85"/>
    </row>
    <row r="11" spans="1:21">
      <c r="A11" s="34">
        <f>796*(SQRT(SIN(Расчет!D26*PI()/180)^2+0.002514)-SIN(Расчет!D26*PI()/180))</f>
        <v>17.139481690059384</v>
      </c>
      <c r="B11" s="9">
        <f t="shared" si="2"/>
        <v>0.70016498204989241</v>
      </c>
      <c r="C11" s="29">
        <f t="shared" si="6"/>
        <v>0.82568598018366857</v>
      </c>
      <c r="D11" s="29">
        <f t="shared" si="7"/>
        <v>0.87864847163977655</v>
      </c>
      <c r="E11" s="38">
        <f t="shared" si="3"/>
        <v>2.9490747249719578E-3</v>
      </c>
      <c r="F11" s="38">
        <f t="shared" si="4"/>
        <v>4.9787647346082209E-2</v>
      </c>
      <c r="G11" s="38">
        <f t="shared" si="5"/>
        <v>0.14450798691371033</v>
      </c>
      <c r="H11" s="24">
        <f>Расчет!L26*E11*240</f>
        <v>81.798286510110074</v>
      </c>
      <c r="I11" s="24">
        <f>Расчет!M26*E11*240</f>
        <v>609.27126135296339</v>
      </c>
      <c r="J11" s="37">
        <f>Расчет!N26*E11*240</f>
        <v>30.328970871886789</v>
      </c>
      <c r="K11" s="80">
        <f>Расчет!L26*F11*240</f>
        <v>1380.9566125245874</v>
      </c>
      <c r="L11" s="80">
        <f>Расчет!M26*F11*240</f>
        <v>10286.000026205667</v>
      </c>
      <c r="M11" s="80">
        <f>Расчет!N26*F11*240</f>
        <v>512.02775343492101</v>
      </c>
      <c r="N11" s="24">
        <f>Расчет!L26*G11*240</f>
        <v>4008.2082751156177</v>
      </c>
      <c r="O11" s="24">
        <f>Расчет!M26*G11*240</f>
        <v>29854.978823342983</v>
      </c>
      <c r="P11" s="24">
        <f>Расчет!N26*G11*240</f>
        <v>1486.153771808069</v>
      </c>
      <c r="Q11" s="24">
        <v>3</v>
      </c>
      <c r="R11" s="85"/>
      <c r="S11" s="86">
        <f>Расчет!N26*F11*1000/(_sk*240)</f>
        <v>9.8770785770625185E-3</v>
      </c>
      <c r="T11" s="85"/>
      <c r="U11" s="85"/>
    </row>
    <row r="12" spans="1:21">
      <c r="A12" s="34">
        <f>796*(SQRT(SIN(Расчет!D27*PI()/180)^2+0.002514)-SIN(Расчет!D27*PI()/180))</f>
        <v>15.099861371995566</v>
      </c>
      <c r="B12" s="9">
        <f t="shared" si="2"/>
        <v>0.69989718561658176</v>
      </c>
      <c r="C12" s="29">
        <f t="shared" si="6"/>
        <v>0.82770744400512652</v>
      </c>
      <c r="D12" s="29">
        <f t="shared" si="7"/>
        <v>0.8801550580199573</v>
      </c>
      <c r="E12" s="38">
        <f t="shared" si="3"/>
        <v>6.0660996110222928E-3</v>
      </c>
      <c r="F12" s="38">
        <f t="shared" si="4"/>
        <v>7.6352438056583705E-2</v>
      </c>
      <c r="G12" s="38">
        <f t="shared" si="5"/>
        <v>0.19307336412489756</v>
      </c>
      <c r="H12" s="24">
        <f>Расчет!L27*E12*240</f>
        <v>164.65082483673612</v>
      </c>
      <c r="I12" s="24">
        <f>Расчет!M27*E12*240</f>
        <v>1270.792721325226</v>
      </c>
      <c r="J12" s="37">
        <f>Расчет!N27*E12*240</f>
        <v>74.396007504338215</v>
      </c>
      <c r="K12" s="80">
        <f>Расчет!L27*F12*240</f>
        <v>2072.4176506217464</v>
      </c>
      <c r="L12" s="80">
        <f>Расчет!M27*F12*240</f>
        <v>15995.141649411529</v>
      </c>
      <c r="M12" s="80">
        <f>Расчет!N27*F12*240</f>
        <v>936.4034418938337</v>
      </c>
      <c r="N12" s="24">
        <f>Расчет!L27*G12*240</f>
        <v>5240.5484076464909</v>
      </c>
      <c r="O12" s="24">
        <f>Расчет!M27*G12*240</f>
        <v>40447.114545543387</v>
      </c>
      <c r="P12" s="24">
        <f>Расчет!N27*G12*240</f>
        <v>2367.8950837246512</v>
      </c>
      <c r="Q12" s="24">
        <v>4</v>
      </c>
      <c r="R12" s="85"/>
      <c r="S12" s="86">
        <f>Расчет!N27*F12*1000/(_sk*240)</f>
        <v>1.8063337999495246E-2</v>
      </c>
      <c r="T12" s="85"/>
      <c r="U12" s="85"/>
    </row>
    <row r="13" spans="1:21">
      <c r="A13" s="34">
        <f>796*(SQRT(SIN(Расчет!D28*PI()/180)^2+0.002514)-SIN(Расчет!D28*PI()/180))</f>
        <v>13.424100069623234</v>
      </c>
      <c r="B13" s="9">
        <f t="shared" si="2"/>
        <v>0.70143616979679557</v>
      </c>
      <c r="C13" s="29">
        <f t="shared" si="6"/>
        <v>0.83033518265957662</v>
      </c>
      <c r="D13" s="29">
        <f t="shared" si="7"/>
        <v>0.88212621419733017</v>
      </c>
      <c r="E13" s="38">
        <f t="shared" si="3"/>
        <v>1.136058056917943E-2</v>
      </c>
      <c r="F13" s="38">
        <f t="shared" si="4"/>
        <v>0.10937574450679034</v>
      </c>
      <c r="G13" s="38">
        <f t="shared" si="5"/>
        <v>0.24641660388660175</v>
      </c>
      <c r="H13" s="24">
        <f>Расчет!L28*E13*240</f>
        <v>301.49166938247754</v>
      </c>
      <c r="I13" s="24">
        <f>Расчет!M28*E13*240</f>
        <v>2411.8233712626525</v>
      </c>
      <c r="J13" s="37">
        <f>Расчет!N28*E13*240</f>
        <v>162.20986292981172</v>
      </c>
      <c r="K13" s="80">
        <f>Расчет!L28*F13*240</f>
        <v>2902.6576239215392</v>
      </c>
      <c r="L13" s="80">
        <f>Расчет!M28*F13*240</f>
        <v>23220.202105373872</v>
      </c>
      <c r="M13" s="80">
        <f>Расчет!N28*F13*240</f>
        <v>1561.7005148861028</v>
      </c>
      <c r="N13" s="24">
        <f>Расчет!L28*G13*240</f>
        <v>6539.5032249393562</v>
      </c>
      <c r="O13" s="24">
        <f>Расчет!M28*G13*240</f>
        <v>52313.640196629894</v>
      </c>
      <c r="P13" s="24">
        <f>Расчет!N28*G13*240</f>
        <v>3518.4120474014198</v>
      </c>
      <c r="Q13" s="24">
        <v>5</v>
      </c>
      <c r="R13" s="85"/>
      <c r="S13" s="86">
        <f>Расчет!N28*F13*1000/(_sk*240)</f>
        <v>3.0125395734685624E-2</v>
      </c>
      <c r="T13" s="85"/>
      <c r="U13" s="85"/>
    </row>
    <row r="14" spans="1:21">
      <c r="A14" s="34">
        <f>796*(SQRT(SIN(Расчет!D29*PI()/180)^2+0.002514)-SIN(Расчет!D29*PI()/180))</f>
        <v>12.034618825183552</v>
      </c>
      <c r="B14" s="9">
        <f t="shared" si="2"/>
        <v>0.7030127597965905</v>
      </c>
      <c r="C14" s="29">
        <f t="shared" si="6"/>
        <v>0.83240243119418633</v>
      </c>
      <c r="D14" s="29">
        <f t="shared" si="7"/>
        <v>0.88369848314234667</v>
      </c>
      <c r="E14" s="38">
        <f t="shared" si="3"/>
        <v>1.9104314553512781E-2</v>
      </c>
      <c r="F14" s="38">
        <f t="shared" si="4"/>
        <v>0.14591940042319793</v>
      </c>
      <c r="G14" s="38">
        <f t="shared" si="5"/>
        <v>0.29968247627166278</v>
      </c>
      <c r="H14" s="24">
        <f>Расчет!L29*E14*240</f>
        <v>495.26108056588669</v>
      </c>
      <c r="I14" s="24">
        <f>Расчет!M29*E14*240</f>
        <v>4107.7103269693025</v>
      </c>
      <c r="J14" s="37">
        <f>Расчет!N29*E14*240</f>
        <v>311.89034890941781</v>
      </c>
      <c r="K14" s="80">
        <f>Расчет!L29*F14*240</f>
        <v>3782.8208767548313</v>
      </c>
      <c r="L14" s="80">
        <f>Расчет!M29*F14*240</f>
        <v>31374.830347594234</v>
      </c>
      <c r="M14" s="80">
        <f>Расчет!N29*F14*240</f>
        <v>2382.2290291109139</v>
      </c>
      <c r="N14" s="24">
        <f>Расчет!L29*G14*240</f>
        <v>7768.9815360412213</v>
      </c>
      <c r="O14" s="24">
        <f>Расчет!M29*G14*240</f>
        <v>64436.166979175505</v>
      </c>
      <c r="P14" s="24">
        <f>Расчет!N29*G14*240</f>
        <v>4892.5111562937973</v>
      </c>
      <c r="Q14" s="24">
        <v>6</v>
      </c>
      <c r="R14" s="85"/>
      <c r="S14" s="86">
        <f>Расчет!N29*F14*1000/(_sk*240)</f>
        <v>4.5953492073898795E-2</v>
      </c>
      <c r="T14" s="85"/>
      <c r="U14" s="85"/>
    </row>
    <row r="15" spans="1:21">
      <c r="A15" s="34">
        <f>796*(SQRT(SIN(Расчет!D30*PI()/180)^2+0.002514)-SIN(Расчет!D30*PI()/180))</f>
        <v>10.871216402015158</v>
      </c>
      <c r="B15" s="9">
        <f t="shared" si="2"/>
        <v>0.70379103622213535</v>
      </c>
      <c r="C15" s="29">
        <f t="shared" si="6"/>
        <v>0.83343343839697481</v>
      </c>
      <c r="D15" s="29">
        <f t="shared" si="7"/>
        <v>0.88451523948062705</v>
      </c>
      <c r="E15" s="38">
        <f t="shared" si="3"/>
        <v>2.913390575608792E-2</v>
      </c>
      <c r="F15" s="38">
        <f t="shared" si="4"/>
        <v>0.1830802852440056</v>
      </c>
      <c r="G15" s="38">
        <f t="shared" si="5"/>
        <v>0.3495368128269184</v>
      </c>
      <c r="H15" s="24">
        <f>Расчет!L30*E15*240</f>
        <v>737.08698248764892</v>
      </c>
      <c r="I15" s="24">
        <f>Расчет!M30*E15*240</f>
        <v>6340.707478191578</v>
      </c>
      <c r="J15" s="37">
        <f>Расчет!N30*E15*240</f>
        <v>536.21995432620452</v>
      </c>
      <c r="K15" s="80">
        <f>Расчет!L30*F15*240</f>
        <v>4631.9259811322527</v>
      </c>
      <c r="L15" s="80">
        <f>Расчет!M30*F15*240</f>
        <v>39845.61985869459</v>
      </c>
      <c r="M15" s="80">
        <f>Расчет!N30*F15*240</f>
        <v>3369.6581232008334</v>
      </c>
      <c r="N15" s="24">
        <f>Расчет!L30*G15*240</f>
        <v>8843.2713688279273</v>
      </c>
      <c r="O15" s="24">
        <f>Расчет!M30*G15*240</f>
        <v>76073.242686719532</v>
      </c>
      <c r="P15" s="24">
        <f>Расчет!N30*G15*240</f>
        <v>6433.3500416507513</v>
      </c>
      <c r="Q15" s="24">
        <v>7</v>
      </c>
      <c r="R15" s="85"/>
      <c r="S15" s="86">
        <f>Расчет!N30*F15*1000/(_sk*240)</f>
        <v>6.5001121203719786E-2</v>
      </c>
      <c r="T15" s="85"/>
      <c r="U15" s="85"/>
    </row>
    <row r="16" spans="1:21">
      <c r="A16" s="34">
        <f>796*(SQRT(SIN(Расчет!D31*PI()/180)^2+0.002514)-SIN(Расчет!D31*PI()/180))</f>
        <v>9.8876133806133613</v>
      </c>
      <c r="B16" s="9">
        <f t="shared" si="2"/>
        <v>0.70350333888580807</v>
      </c>
      <c r="C16" s="29">
        <f t="shared" si="6"/>
        <v>0.83335073728179898</v>
      </c>
      <c r="D16" s="29">
        <f t="shared" si="7"/>
        <v>0.88451447636974523</v>
      </c>
      <c r="E16" s="38">
        <f t="shared" si="3"/>
        <v>4.099187579991409E-2</v>
      </c>
      <c r="F16" s="38">
        <f t="shared" si="4"/>
        <v>0.21879986813242269</v>
      </c>
      <c r="G16" s="38">
        <f t="shared" si="5"/>
        <v>0.39437558933253242</v>
      </c>
      <c r="H16" s="24">
        <f>Расчет!L31*E16*240</f>
        <v>1011.125048011439</v>
      </c>
      <c r="I16" s="24">
        <f>Расчет!M31*E16*240</f>
        <v>9025.2263867785095</v>
      </c>
      <c r="J16" s="37">
        <f>Расчет!N31*E16*240</f>
        <v>841.00877459997048</v>
      </c>
      <c r="K16" s="80">
        <f>Расчет!L31*F16*240</f>
        <v>5397.0213085675896</v>
      </c>
      <c r="L16" s="80">
        <f>Расчет!M31*F16*240</f>
        <v>48173.407651097012</v>
      </c>
      <c r="M16" s="80">
        <f>Расчет!N31*F16*240</f>
        <v>4489.0019153763533</v>
      </c>
      <c r="N16" s="24">
        <f>Расчет!L31*G16*240</f>
        <v>9727.8553107645821</v>
      </c>
      <c r="O16" s="24">
        <f>Расчет!M31*G16*240</f>
        <v>86830.107324650831</v>
      </c>
      <c r="P16" s="24">
        <f>Расчет!N31*G16*240</f>
        <v>8091.1967223854008</v>
      </c>
      <c r="Q16" s="24">
        <v>8</v>
      </c>
      <c r="R16" s="85"/>
      <c r="S16" s="86">
        <f>Расчет!N31*F16*1000/(_sk*240)</f>
        <v>8.6593401145377183E-2</v>
      </c>
      <c r="T16" s="85"/>
      <c r="U16" s="85"/>
    </row>
    <row r="17" spans="1:21">
      <c r="A17" s="34">
        <f>796*(SQRT(SIN(Расчет!D32*PI()/180)^2+0.002514)-SIN(Расчет!D32*PI()/180))</f>
        <v>9.0482651067150623</v>
      </c>
      <c r="B17" s="9">
        <f t="shared" si="2"/>
        <v>0.70217134476330001</v>
      </c>
      <c r="C17" s="29">
        <f t="shared" si="6"/>
        <v>0.83226465347171019</v>
      </c>
      <c r="D17" s="29">
        <f t="shared" si="7"/>
        <v>0.8837741902691536</v>
      </c>
      <c r="E17" s="38">
        <f t="shared" si="3"/>
        <v>5.4131168527931747E-2</v>
      </c>
      <c r="F17" s="38">
        <f t="shared" si="4"/>
        <v>0.25198540486627946</v>
      </c>
      <c r="G17" s="38">
        <f t="shared" si="5"/>
        <v>0.43386329399397233</v>
      </c>
      <c r="H17" s="24">
        <f>Расчет!L32*E17*240</f>
        <v>1300.4395084309867</v>
      </c>
      <c r="I17" s="24">
        <f>Расчет!M32*E17*240</f>
        <v>12049.880356947975</v>
      </c>
      <c r="J17" s="37">
        <f>Расчет!N32*E17*240</f>
        <v>1226.5029505485675</v>
      </c>
      <c r="K17" s="80">
        <f>Расчет!L32*F17*240</f>
        <v>6053.6615954816916</v>
      </c>
      <c r="L17" s="80">
        <f>Расчет!M32*F17*240</f>
        <v>56093.264987785748</v>
      </c>
      <c r="M17" s="80">
        <f>Расчет!N32*F17*240</f>
        <v>5709.4803413340578</v>
      </c>
      <c r="N17" s="24">
        <f>Расчет!L32*G17*240</f>
        <v>10423.07018509374</v>
      </c>
      <c r="O17" s="24">
        <f>Расчет!M32*G17*240</f>
        <v>96580.231428055296</v>
      </c>
      <c r="P17" s="24">
        <f>Расчет!N32*G17*240</f>
        <v>9830.4659716286296</v>
      </c>
      <c r="Q17" s="24">
        <v>9</v>
      </c>
      <c r="R17" s="85"/>
      <c r="S17" s="86">
        <f>Расчет!N32*F17*1000/(_sk*240)</f>
        <v>0.11013658065845018</v>
      </c>
      <c r="T17" s="85"/>
      <c r="U17" s="85"/>
    </row>
    <row r="18" spans="1:21">
      <c r="A18" s="34">
        <f>796*(SQRT(SIN(Расчет!D33*PI()/180)^2+0.002514)-SIN(Расчет!D33*PI()/180))</f>
        <v>8.3257602455801543</v>
      </c>
      <c r="B18" s="9">
        <f t="shared" si="2"/>
        <v>0.6999401149635589</v>
      </c>
      <c r="C18" s="29">
        <f t="shared" si="6"/>
        <v>0.83035336953983918</v>
      </c>
      <c r="D18" s="29">
        <f t="shared" si="7"/>
        <v>0.8824236985752969</v>
      </c>
      <c r="E18" s="38">
        <f t="shared" si="3"/>
        <v>6.8058910826043942E-2</v>
      </c>
      <c r="F18" s="38">
        <f t="shared" si="4"/>
        <v>0.28227578330421466</v>
      </c>
      <c r="G18" s="38">
        <f t="shared" si="5"/>
        <v>0.46837316755876185</v>
      </c>
      <c r="H18" s="24">
        <f>Расчет!L33*E18*240</f>
        <v>1590.7033695465313</v>
      </c>
      <c r="I18" s="24">
        <f>Расчет!M33*E18*240</f>
        <v>15309.17741616565</v>
      </c>
      <c r="J18" s="37">
        <f>Расчет!N33*E18*240</f>
        <v>1689.8204536638934</v>
      </c>
      <c r="K18" s="80">
        <f>Расчет!L33*F18*240</f>
        <v>6597.4761305109878</v>
      </c>
      <c r="L18" s="80">
        <f>Расчет!M33*F18*240</f>
        <v>63495.139643605464</v>
      </c>
      <c r="M18" s="80">
        <f>Расчет!N33*F18*240</f>
        <v>7008.5663495356466</v>
      </c>
      <c r="N18" s="24">
        <f>Расчет!L33*G18*240</f>
        <v>10947.027608849139</v>
      </c>
      <c r="O18" s="24">
        <f>Расчет!M33*G18*240</f>
        <v>105355.90170486071</v>
      </c>
      <c r="P18" s="24">
        <f>Расчет!N33*G18*240</f>
        <v>11629.139357094635</v>
      </c>
      <c r="Q18" s="24">
        <v>10</v>
      </c>
      <c r="R18" s="85"/>
      <c r="S18" s="86">
        <f>Расчет!N33*F18*1000/(_sk*240)</f>
        <v>0.13519611013764751</v>
      </c>
      <c r="T18" s="85"/>
      <c r="U18" s="85"/>
    </row>
    <row r="19" spans="1:21">
      <c r="A19" s="34">
        <f>796*(SQRT(SIN(Расчет!D34*PI()/180)^2+0.002514)-SIN(Расчет!D34*PI()/180))</f>
        <v>7.6988134676811013</v>
      </c>
      <c r="B19" s="9">
        <f t="shared" si="2"/>
        <v>0.69699094307505005</v>
      </c>
      <c r="C19" s="29">
        <f t="shared" si="6"/>
        <v>0.82780310484354247</v>
      </c>
      <c r="D19" s="29">
        <f t="shared" si="7"/>
        <v>0.88059915340402439</v>
      </c>
      <c r="E19" s="38">
        <f t="shared" si="3"/>
        <v>8.2395952142707909E-2</v>
      </c>
      <c r="F19" s="38">
        <f t="shared" si="4"/>
        <v>0.30974663541064534</v>
      </c>
      <c r="G19" s="38">
        <f t="shared" si="5"/>
        <v>0.49857336641168437</v>
      </c>
      <c r="H19" s="24">
        <f>Расчет!L34*E19*240</f>
        <v>1871.425437753348</v>
      </c>
      <c r="I19" s="24">
        <f>Расчет!M34*E19*240</f>
        <v>18718.167166015279</v>
      </c>
      <c r="J19" s="37">
        <f>Расчет!N34*E19*240</f>
        <v>2226.9777675186369</v>
      </c>
      <c r="K19" s="80">
        <f>Расчет!L34*F19*240</f>
        <v>7035.148180119606</v>
      </c>
      <c r="L19" s="80">
        <f>Расчет!M34*F19*240</f>
        <v>70366.190934785671</v>
      </c>
      <c r="M19" s="80">
        <f>Расчет!N34*F19*240</f>
        <v>8371.7567754844604</v>
      </c>
      <c r="N19" s="24">
        <f>Расчет!L34*G19*240</f>
        <v>11323.892208601919</v>
      </c>
      <c r="O19" s="24">
        <f>Расчет!M34*G19*240</f>
        <v>113262.59815352855</v>
      </c>
      <c r="P19" s="24">
        <f>Расчет!N34*G19*240</f>
        <v>13475.319765134936</v>
      </c>
      <c r="Q19" s="24">
        <v>11</v>
      </c>
      <c r="R19" s="85"/>
      <c r="S19" s="86">
        <f>Расчет!N34*F19*1000/(_sk*240)</f>
        <v>0.16149222174931441</v>
      </c>
      <c r="T19" s="85"/>
      <c r="U19" s="85"/>
    </row>
    <row r="20" spans="1:21">
      <c r="A20" s="34">
        <f>796*(SQRT(SIN(Расчет!D35*PI()/180)^2+0.002514)-SIN(Расчет!D35*PI()/180))</f>
        <v>7.1507573145251637</v>
      </c>
      <c r="B20" s="9">
        <f t="shared" si="2"/>
        <v>0.69350015559824774</v>
      </c>
      <c r="C20" s="29">
        <f t="shared" si="6"/>
        <v>0.82478211150502923</v>
      </c>
      <c r="D20" s="29">
        <f t="shared" si="7"/>
        <v>0.8784240520415042</v>
      </c>
      <c r="E20" s="38">
        <f t="shared" si="3"/>
        <v>9.6879852629006308E-2</v>
      </c>
      <c r="F20" s="38">
        <f t="shared" si="4"/>
        <v>0.33468255965656218</v>
      </c>
      <c r="G20" s="38">
        <f t="shared" si="5"/>
        <v>0.52518637737006668</v>
      </c>
      <c r="H20" s="24">
        <f>Расчет!L35*E20*240</f>
        <v>2135.6820509848076</v>
      </c>
      <c r="I20" s="24">
        <f>Расчет!M35*E20*240</f>
        <v>22214.82386423929</v>
      </c>
      <c r="J20" s="37">
        <f>Расчет!N35*E20*240</f>
        <v>2834.0908219537282</v>
      </c>
      <c r="K20" s="80">
        <f>Расчет!L35*F20*240</f>
        <v>7377.9585335802285</v>
      </c>
      <c r="L20" s="80">
        <f>Расчет!M35*F20*240</f>
        <v>76743.656306690507</v>
      </c>
      <c r="M20" s="80">
        <f>Расчет!N35*F20*240</f>
        <v>9790.6917160880585</v>
      </c>
      <c r="N20" s="24">
        <f>Расчет!L35*G20*240</f>
        <v>11577.547747375116</v>
      </c>
      <c r="O20" s="24">
        <f>Расчет!M35*G20*240</f>
        <v>120426.71982431156</v>
      </c>
      <c r="P20" s="24">
        <f>Расчет!N35*G20*240</f>
        <v>15363.626714209007</v>
      </c>
      <c r="Q20" s="24">
        <v>12</v>
      </c>
      <c r="R20" s="85"/>
      <c r="S20" s="86">
        <f>Расчет!N35*F20*1000/(_sk*240)</f>
        <v>0.18886365193071103</v>
      </c>
      <c r="T20" s="85"/>
      <c r="U20" s="85"/>
    </row>
    <row r="21" spans="1:21">
      <c r="A21" s="34">
        <f>796*(SQRT(SIN(Расчет!D36*PI()/180)^2+0.002514)-SIN(Расчет!D36*PI()/180))</f>
        <v>6.6684217732913575</v>
      </c>
      <c r="B21" s="9">
        <f t="shared" si="2"/>
        <v>0.6896223650045179</v>
      </c>
      <c r="C21" s="29">
        <f t="shared" si="6"/>
        <v>0.82143197409250657</v>
      </c>
      <c r="D21" s="29">
        <f t="shared" si="7"/>
        <v>0.87600259707159955</v>
      </c>
      <c r="E21" s="38">
        <f t="shared" si="3"/>
        <v>0.11134308553847912</v>
      </c>
      <c r="F21" s="38">
        <f t="shared" si="4"/>
        <v>0.35743604398562395</v>
      </c>
      <c r="G21" s="38">
        <f t="shared" si="5"/>
        <v>0.54887397422812345</v>
      </c>
      <c r="H21" s="24">
        <f>Расчет!L36*E21*240</f>
        <v>2379.2904932816682</v>
      </c>
      <c r="I21" s="24">
        <f>Расчет!M36*E21*240</f>
        <v>25756.575127059161</v>
      </c>
      <c r="J21" s="37">
        <f>Расчет!N36*E21*240</f>
        <v>3507.8905883547159</v>
      </c>
      <c r="K21" s="80">
        <f>Расчет!L36*F21*240</f>
        <v>7638.0511398464687</v>
      </c>
      <c r="L21" s="80">
        <f>Расчет!M36*F21*240</f>
        <v>82684.329031396628</v>
      </c>
      <c r="M21" s="80">
        <f>Расчет!N36*F21*240</f>
        <v>11261.108209567221</v>
      </c>
      <c r="N21" s="24">
        <f>Расчет!L36*G21*240</f>
        <v>11728.888440399689</v>
      </c>
      <c r="O21" s="24">
        <f>Расчет!M36*G21*240</f>
        <v>126968.94184424718</v>
      </c>
      <c r="P21" s="24">
        <f>Расчет!N36*G21*240</f>
        <v>17292.406071522841</v>
      </c>
      <c r="Q21" s="24">
        <v>13</v>
      </c>
      <c r="R21" s="85"/>
      <c r="S21" s="86">
        <f>Расчет!N36*F21*1000/(_sk*240)</f>
        <v>0.21722816762282449</v>
      </c>
      <c r="T21" s="85"/>
      <c r="U21" s="85"/>
    </row>
    <row r="22" spans="1:21">
      <c r="A22" s="34">
        <f>796*(SQRT(SIN(Расчет!D37*PI()/180)^2+0.002514)-SIN(Расчет!D37*PI()/180))</f>
        <v>6.2413040612045636</v>
      </c>
      <c r="B22" s="9">
        <f t="shared" si="2"/>
        <v>0.68548585396931994</v>
      </c>
      <c r="C22" s="29">
        <f t="shared" si="6"/>
        <v>0.81786703804012895</v>
      </c>
      <c r="D22" s="29">
        <f t="shared" si="7"/>
        <v>0.87341912558274715</v>
      </c>
      <c r="E22" s="38">
        <f t="shared" si="3"/>
        <v>0.12568622302325252</v>
      </c>
      <c r="F22" s="38">
        <f t="shared" si="4"/>
        <v>0.37835296161440718</v>
      </c>
      <c r="G22" s="38">
        <f t="shared" si="5"/>
        <v>0.57019565905731884</v>
      </c>
      <c r="H22" s="24">
        <f>Расчет!L37*E22*240</f>
        <v>2599.9523302262328</v>
      </c>
      <c r="I22" s="24">
        <f>Расчет!M37*E22*240</f>
        <v>29315.238532233387</v>
      </c>
      <c r="J22" s="37">
        <f>Расчет!N37*E22*240</f>
        <v>4245.8236224966995</v>
      </c>
      <c r="K22" s="80">
        <f>Расчет!L37*F22*240</f>
        <v>7826.6307995856114</v>
      </c>
      <c r="L22" s="80">
        <f>Расчет!M37*F22*240</f>
        <v>88247.5982833163</v>
      </c>
      <c r="M22" s="80">
        <f>Расчет!N37*F22*240</f>
        <v>12781.193542325174</v>
      </c>
      <c r="N22" s="24">
        <f>Расчет!L37*G22*240</f>
        <v>11795.099707759478</v>
      </c>
      <c r="O22" s="24">
        <f>Расчет!M37*G22*240</f>
        <v>132993.2696936632</v>
      </c>
      <c r="P22" s="24">
        <f>Расчет!N37*G22*240</f>
        <v>19261.858145126629</v>
      </c>
      <c r="Q22" s="24">
        <v>14</v>
      </c>
      <c r="R22" s="85"/>
      <c r="S22" s="86">
        <f>Расчет!N37*F22*1000/(_sk*240)</f>
        <v>0.24655080135658131</v>
      </c>
      <c r="T22" s="85"/>
      <c r="U22" s="85"/>
    </row>
    <row r="23" spans="1:21">
      <c r="A23" s="34">
        <f>796*(SQRT(SIN(Расчет!D38*PI()/180)^2+0.002514)-SIN(Расчет!D38*PI()/180))</f>
        <v>5.860951986225273</v>
      </c>
      <c r="B23" s="9">
        <f t="shared" si="2"/>
        <v>0.68119350045296756</v>
      </c>
      <c r="C23" s="29">
        <f t="shared" si="6"/>
        <v>0.81417721334762561</v>
      </c>
      <c r="D23" s="29">
        <f t="shared" si="7"/>
        <v>0.87074008087170662</v>
      </c>
      <c r="E23" s="38">
        <f t="shared" si="3"/>
        <v>0.13985477615367101</v>
      </c>
      <c r="F23" s="38">
        <f t="shared" si="4"/>
        <v>0.39773969580296809</v>
      </c>
      <c r="G23" s="38">
        <f t="shared" si="5"/>
        <v>0.58960413091740993</v>
      </c>
      <c r="H23" s="24">
        <f>Расчет!L38*E23*240</f>
        <v>2796.5688777715445</v>
      </c>
      <c r="I23" s="24">
        <f>Расчет!M38*E23*240</f>
        <v>32872.3818786802</v>
      </c>
      <c r="J23" s="37">
        <f>Расчет!N38*E23*240</f>
        <v>5045.954327164558</v>
      </c>
      <c r="K23" s="80">
        <f>Расчет!L38*F23*240</f>
        <v>7953.2961642633572</v>
      </c>
      <c r="L23" s="80">
        <f>Расчет!M38*F23*240</f>
        <v>93487.341142922232</v>
      </c>
      <c r="M23" s="80">
        <f>Расчет!N38*F23*240</f>
        <v>14350.431170951621</v>
      </c>
      <c r="N23" s="24">
        <f>Расчет!L38*G23*240</f>
        <v>11789.86237064516</v>
      </c>
      <c r="O23" s="24">
        <f>Расчет!M38*G23*240</f>
        <v>138584.41364539493</v>
      </c>
      <c r="P23" s="24">
        <f>Расчет!N38*G23*240</f>
        <v>21272.891763437357</v>
      </c>
      <c r="Q23" s="24">
        <v>15</v>
      </c>
      <c r="R23" s="85"/>
      <c r="S23" s="86">
        <f>Расчет!N38*F23*1000/(_sk*240)</f>
        <v>0.27682158894582604</v>
      </c>
      <c r="T23" s="85"/>
      <c r="U23" s="85"/>
    </row>
    <row r="24" spans="1:21">
      <c r="A24" s="34">
        <f>796*(SQRT(SIN(Расчет!D39*PI()/180)^2+0.002514)-SIN(Расчет!D39*PI()/180))</f>
        <v>5.5205035147213541</v>
      </c>
      <c r="B24" s="9">
        <f t="shared" si="2"/>
        <v>0.67682588934197319</v>
      </c>
      <c r="C24" s="29">
        <f t="shared" si="6"/>
        <v>0.81043182969070693</v>
      </c>
      <c r="D24" s="29">
        <f t="shared" si="7"/>
        <v>0.86801679532420184</v>
      </c>
      <c r="E24" s="38">
        <f t="shared" si="3"/>
        <v>0.1538219806164324</v>
      </c>
      <c r="F24" s="38">
        <f t="shared" si="4"/>
        <v>0.41585313784217198</v>
      </c>
      <c r="G24" s="38">
        <f t="shared" si="5"/>
        <v>0.60745657891353499</v>
      </c>
      <c r="H24" s="24">
        <f>Расчет!L39*E24*240</f>
        <v>2968.7601217090241</v>
      </c>
      <c r="I24" s="24">
        <f>Расчет!M39*E24*240</f>
        <v>36415.748769943006</v>
      </c>
      <c r="J24" s="37">
        <f>Расчет!N39*E24*240</f>
        <v>5906.7999418674235</v>
      </c>
      <c r="K24" s="80">
        <f>Расчет!L39*F24*240</f>
        <v>8025.9544648037145</v>
      </c>
      <c r="L24" s="80">
        <f>Расчет!M39*F24*240</f>
        <v>98448.890933310875</v>
      </c>
      <c r="M24" s="80">
        <f>Расчет!N39*F24*240</f>
        <v>15968.857510401351</v>
      </c>
      <c r="N24" s="24">
        <f>Расчет!L39*G24*240</f>
        <v>11723.895765230069</v>
      </c>
      <c r="O24" s="24">
        <f>Расчет!M39*G24*240</f>
        <v>143809.00621429924</v>
      </c>
      <c r="P24" s="24">
        <f>Расчет!N39*G24*240</f>
        <v>23326.474348036983</v>
      </c>
      <c r="Q24" s="24">
        <v>16</v>
      </c>
      <c r="R24" s="85"/>
      <c r="S24" s="86">
        <f>Расчет!N39*F24*1000/(_sk*240)</f>
        <v>0.30804123283953222</v>
      </c>
      <c r="T24" s="85"/>
      <c r="U24" s="85"/>
    </row>
    <row r="25" spans="1:21">
      <c r="A25" s="34">
        <f>796*(SQRT(SIN(Расчет!D40*PI()/180)^2+0.002514)-SIN(Расчет!D40*PI()/180))</f>
        <v>5.214340580999365</v>
      </c>
      <c r="B25" s="9">
        <f t="shared" si="2"/>
        <v>0.67244498924254748</v>
      </c>
      <c r="C25" s="29">
        <f t="shared" si="6"/>
        <v>0.80668348537283618</v>
      </c>
      <c r="D25" s="29">
        <f t="shared" si="7"/>
        <v>0.86528829199231705</v>
      </c>
      <c r="E25" s="38">
        <f t="shared" si="3"/>
        <v>0.16757706581345749</v>
      </c>
      <c r="F25" s="38">
        <f t="shared" si="4"/>
        <v>0.43290186369785671</v>
      </c>
      <c r="G25" s="38">
        <f t="shared" si="5"/>
        <v>0.62403087144748071</v>
      </c>
      <c r="H25" s="24">
        <f>Расчет!L40*E25*240</f>
        <v>3116.5531443749683</v>
      </c>
      <c r="I25" s="24">
        <f>Расчет!M40*E25*240</f>
        <v>39936.755527487701</v>
      </c>
      <c r="J25" s="37">
        <f>Расчет!N40*E25*240</f>
        <v>6827.163891567352</v>
      </c>
      <c r="K25" s="80">
        <f>Расчет!L40*F25*240</f>
        <v>8050.9922880210333</v>
      </c>
      <c r="L25" s="80">
        <f>Расчет!M40*F25*240</f>
        <v>103168.62760409256</v>
      </c>
      <c r="M25" s="80">
        <f>Расчет!N40*F25*240</f>
        <v>17636.613686267767</v>
      </c>
      <c r="N25" s="24">
        <f>Расчет!L40*G25*240</f>
        <v>11605.558106391643</v>
      </c>
      <c r="O25" s="24">
        <f>Расчет!M40*G25*240</f>
        <v>148718.2523075408</v>
      </c>
      <c r="P25" s="24">
        <f>Расчет!N40*G25*240</f>
        <v>25423.294124937558</v>
      </c>
      <c r="Q25" s="24">
        <v>17</v>
      </c>
      <c r="R25" s="85"/>
      <c r="S25" s="86">
        <f>Расчет!N40*F25*1000/(_sk*240)</f>
        <v>0.34021245536781958</v>
      </c>
      <c r="T25" s="85"/>
      <c r="U25" s="85"/>
    </row>
    <row r="26" spans="1:21">
      <c r="A26" s="34">
        <f>796*(SQRT(SIN(Расчет!D41*PI()/180)^2+0.002514)-SIN(Расчет!D41*PI()/180))</f>
        <v>4.9378267460357126</v>
      </c>
      <c r="B26" s="9">
        <f t="shared" si="2"/>
        <v>0.66809766787108538</v>
      </c>
      <c r="C26" s="29">
        <f t="shared" si="6"/>
        <v>0.80297146585569779</v>
      </c>
      <c r="D26" s="29">
        <f t="shared" si="7"/>
        <v>0.8625837835547393</v>
      </c>
      <c r="E26" s="38">
        <f t="shared" si="3"/>
        <v>0.18111773216641522</v>
      </c>
      <c r="F26" s="38">
        <f t="shared" si="4"/>
        <v>0.44905195343020538</v>
      </c>
      <c r="G26" s="38">
        <f t="shared" si="5"/>
        <v>0.639541618532393</v>
      </c>
      <c r="H26" s="24">
        <f>Расчет!L41*E26*240</f>
        <v>3240.1927445826323</v>
      </c>
      <c r="I26" s="24">
        <f>Расчет!M41*E26*240</f>
        <v>43428.84852838947</v>
      </c>
      <c r="J26" s="37">
        <f>Расчет!N41*E26*240</f>
        <v>7805.9941832092263</v>
      </c>
      <c r="K26" s="80">
        <f>Расчет!L41*F26*240</f>
        <v>8033.5308091662037</v>
      </c>
      <c r="L26" s="80">
        <f>Расчет!M41*F26*240</f>
        <v>107674.76510239799</v>
      </c>
      <c r="M26" s="80">
        <f>Расчет!N41*F26*240</f>
        <v>19353.692730727074</v>
      </c>
      <c r="N26" s="24">
        <f>Расчет!L41*G26*240</f>
        <v>11441.387253696796</v>
      </c>
      <c r="O26" s="24">
        <f>Расчет!M41*G26*240</f>
        <v>153350.83841114142</v>
      </c>
      <c r="P26" s="24">
        <f>Расчет!N41*G26*240</f>
        <v>27563.607905586348</v>
      </c>
      <c r="Q26" s="24">
        <v>18</v>
      </c>
      <c r="R26" s="85"/>
      <c r="S26" s="86">
        <f>Расчет!N41*F26*1000/(_sk*240)</f>
        <v>0.37333512212050685</v>
      </c>
      <c r="T26" s="85"/>
      <c r="U26" s="85"/>
    </row>
    <row r="27" spans="1:21">
      <c r="A27" s="34">
        <f>796*(SQRT(SIN(Расчет!D42*PI()/180)^2+0.002514)-SIN(Расчет!D42*PI()/180))</f>
        <v>4.6871067503095647</v>
      </c>
      <c r="B27" s="9">
        <f t="shared" si="2"/>
        <v>0.66381876595412548</v>
      </c>
      <c r="C27" s="29">
        <f t="shared" si="6"/>
        <v>0.79932461013742095</v>
      </c>
      <c r="D27" s="29">
        <f t="shared" si="7"/>
        <v>0.85992477339588458</v>
      </c>
      <c r="E27" s="38">
        <f t="shared" si="3"/>
        <v>0.19444556999410351</v>
      </c>
      <c r="F27" s="38">
        <f t="shared" si="4"/>
        <v>0.46443410544082397</v>
      </c>
      <c r="G27" s="38">
        <f t="shared" si="5"/>
        <v>0.65415415683310341</v>
      </c>
      <c r="H27" s="24">
        <f>Расчет!L42*E27*240</f>
        <v>3340.0331676657192</v>
      </c>
      <c r="I27" s="24">
        <f>Расчет!M42*E27*240</f>
        <v>46886.483253981161</v>
      </c>
      <c r="J27" s="37">
        <f>Расчет!N42*E27*240</f>
        <v>8842.2736539815542</v>
      </c>
      <c r="K27" s="80">
        <f>Расчет!L42*F27*240</f>
        <v>7977.6840193096214</v>
      </c>
      <c r="L27" s="80">
        <f>Расчет!M42*F27*240</f>
        <v>111988.57298723367</v>
      </c>
      <c r="M27" s="80">
        <f>Расчет!N42*F27*240</f>
        <v>21119.809799083734</v>
      </c>
      <c r="N27" s="24">
        <f>Расчет!L42*G27*240</f>
        <v>11236.545942678069</v>
      </c>
      <c r="O27" s="24">
        <f>Расчет!M42*G27*240</f>
        <v>157735.5962432446</v>
      </c>
      <c r="P27" s="24">
        <f>Расчет!N42*G27*240</f>
        <v>29747.19386398606</v>
      </c>
      <c r="Q27" s="24">
        <v>19</v>
      </c>
      <c r="R27" s="85"/>
      <c r="S27" s="86">
        <f>Расчет!N42*F27*1000/(_sk*240)</f>
        <v>0.407403738408251</v>
      </c>
      <c r="T27" s="85"/>
      <c r="U27" s="85"/>
    </row>
    <row r="28" spans="1:21">
      <c r="A28" s="34">
        <f>796*(SQRT(SIN(Расчет!D43*PI()/180)^2+0.002514)-SIN(Расчет!D43*PI()/180))</f>
        <v>4.458952072354351</v>
      </c>
      <c r="B28" s="9">
        <f t="shared" si="2"/>
        <v>0.65963366250983457</v>
      </c>
      <c r="C28" s="29">
        <f t="shared" si="6"/>
        <v>0.79576363805696548</v>
      </c>
      <c r="D28" s="29">
        <f t="shared" si="7"/>
        <v>0.85732676493106574</v>
      </c>
      <c r="E28" s="38">
        <f t="shared" si="3"/>
        <v>0.20756341876387735</v>
      </c>
      <c r="F28" s="38">
        <f t="shared" si="4"/>
        <v>0.47915049076897565</v>
      </c>
      <c r="G28" s="38">
        <f t="shared" si="5"/>
        <v>0.66799597436800007</v>
      </c>
      <c r="H28" s="24">
        <f>Расчет!L43*E28*240</f>
        <v>3416.4806689886273</v>
      </c>
      <c r="I28" s="24">
        <f>Расчет!M43*E28*240</f>
        <v>50304.525417674813</v>
      </c>
      <c r="J28" s="37">
        <f>Расчет!N43*E28*240</f>
        <v>9934.9401274790198</v>
      </c>
      <c r="K28" s="80">
        <f>Расчет!L43*F28*240</f>
        <v>7886.7865975500627</v>
      </c>
      <c r="L28" s="80">
        <f>Расчет!M43*F28*240</f>
        <v>116125.65540365854</v>
      </c>
      <c r="M28" s="80">
        <f>Расчет!N43*F28*240</f>
        <v>22934.346842963118</v>
      </c>
      <c r="N28" s="24">
        <f>Расчет!L43*G28*240</f>
        <v>10995.171244441217</v>
      </c>
      <c r="O28" s="24">
        <f>Расчет!M43*G28*240</f>
        <v>161893.75118033827</v>
      </c>
      <c r="P28" s="24">
        <f>Расчет!N43*G28*240</f>
        <v>31973.360480695905</v>
      </c>
      <c r="Q28" s="24">
        <v>20</v>
      </c>
      <c r="R28" s="85"/>
      <c r="S28" s="86">
        <f>Расчет!N43*F28*1000/(_sk*240)</f>
        <v>0.44240638200160337</v>
      </c>
      <c r="T28" s="85"/>
      <c r="U28" s="85"/>
    </row>
    <row r="29" spans="1:21">
      <c r="A29" s="34">
        <f>796*(SQRT(SIN(Расчет!D44*PI()/180)^2+0.002514)-SIN(Расчет!D44*PI()/180))</f>
        <v>4.2506409442263653</v>
      </c>
      <c r="B29" s="9">
        <f t="shared" si="2"/>
        <v>0.65556035859369799</v>
      </c>
      <c r="C29" s="29">
        <f t="shared" si="6"/>
        <v>0.7923030039583272</v>
      </c>
      <c r="D29" s="29">
        <f t="shared" si="7"/>
        <v>0.85480062519977085</v>
      </c>
      <c r="E29" s="38">
        <f t="shared" si="3"/>
        <v>0.22047395323801797</v>
      </c>
      <c r="F29" s="38">
        <f t="shared" si="4"/>
        <v>0.49328073394198085</v>
      </c>
      <c r="G29" s="38">
        <f t="shared" si="5"/>
        <v>0.68116572091846128</v>
      </c>
      <c r="H29" s="24">
        <f>Расчет!L44*E29*240</f>
        <v>3469.9664102252164</v>
      </c>
      <c r="I29" s="24">
        <f>Расчет!M44*E29*240</f>
        <v>53677.926523403577</v>
      </c>
      <c r="J29" s="37">
        <f>Расчет!N44*E29*240</f>
        <v>11082.831509496078</v>
      </c>
      <c r="K29" s="80">
        <f>Расчет!L44*F29*240</f>
        <v>7763.5818311020321</v>
      </c>
      <c r="L29" s="80">
        <f>Расчет!M44*F29*240</f>
        <v>120097.12078488911</v>
      </c>
      <c r="M29" s="80">
        <f>Расчет!N44*F29*240</f>
        <v>24796.340705414586</v>
      </c>
      <c r="N29" s="24">
        <f>Расчет!L44*G29*240</f>
        <v>10720.641312364909</v>
      </c>
      <c r="O29" s="24">
        <f>Расчет!M44*G29*240</f>
        <v>165840.73982766262</v>
      </c>
      <c r="P29" s="24">
        <f>Расчет!N44*G29*240</f>
        <v>34240.98313705912</v>
      </c>
      <c r="Q29" s="24">
        <v>21</v>
      </c>
      <c r="R29" s="85"/>
      <c r="S29" s="86">
        <f>Расчет!N44*F29*1000/(_sk*240)</f>
        <v>0.47832447348407764</v>
      </c>
      <c r="T29" s="85"/>
      <c r="U29" s="85"/>
    </row>
    <row r="30" spans="1:21">
      <c r="A30" s="34">
        <f>796*(SQRT(SIN(Расчет!D45*PI()/180)^2+0.002514)-SIN(Расчет!D45*PI()/180))</f>
        <v>4.0598643791228959</v>
      </c>
      <c r="B30" s="9">
        <f t="shared" si="2"/>
        <v>0.65161114211122761</v>
      </c>
      <c r="C30" s="29">
        <f t="shared" si="6"/>
        <v>0.7889523556602358</v>
      </c>
      <c r="D30" s="29">
        <f t="shared" si="7"/>
        <v>0.85235365953747255</v>
      </c>
      <c r="E30" s="38">
        <f t="shared" si="3"/>
        <v>0.23317901713514513</v>
      </c>
      <c r="F30" s="38">
        <f t="shared" si="4"/>
        <v>0.50688686852042486</v>
      </c>
      <c r="G30" s="38">
        <f t="shared" si="5"/>
        <v>0.69374017019644607</v>
      </c>
      <c r="H30" s="24">
        <f>Расчет!L45*E30*240</f>
        <v>3500.9365239560252</v>
      </c>
      <c r="I30" s="24">
        <f>Расчет!M45*E30*240</f>
        <v>57001.57159215607</v>
      </c>
      <c r="J30" s="37">
        <f>Расчет!N45*E30*240</f>
        <v>12284.650453250833</v>
      </c>
      <c r="K30" s="80">
        <f>Расчет!L45*F30*240</f>
        <v>7610.3706642195275</v>
      </c>
      <c r="L30" s="80">
        <f>Расчет!M45*F30*240</f>
        <v>123910.58372265498</v>
      </c>
      <c r="M30" s="80">
        <f>Расчет!N45*F30*240</f>
        <v>26704.495437114521</v>
      </c>
      <c r="N30" s="24">
        <f>Расчет!L45*G30*240</f>
        <v>10415.77552652847</v>
      </c>
      <c r="O30" s="24">
        <f>Расчет!M45*G30*240</f>
        <v>169587.64327790402</v>
      </c>
      <c r="P30" s="24">
        <f>Расчет!N45*G30*240</f>
        <v>36548.552270904896</v>
      </c>
      <c r="Q30" s="24">
        <v>22</v>
      </c>
      <c r="R30" s="85"/>
      <c r="S30" s="86">
        <f>Расчет!N45*F30*1000/(_sk*240)</f>
        <v>0.51513301383322763</v>
      </c>
      <c r="T30" s="85"/>
      <c r="U30" s="85"/>
    </row>
    <row r="31" spans="1:21">
      <c r="A31" s="34">
        <f>796*(SQRT(SIN(Расчет!D46*PI()/180)^2+0.002514)-SIN(Расчет!D46*PI()/180))</f>
        <v>3.8846519934773109</v>
      </c>
      <c r="B31" s="9">
        <f t="shared" si="2"/>
        <v>0.64779390404301007</v>
      </c>
      <c r="C31" s="29">
        <f t="shared" si="6"/>
        <v>0.78571767417866134</v>
      </c>
      <c r="D31" s="29">
        <f t="shared" si="7"/>
        <v>0.84999045208068591</v>
      </c>
      <c r="E31" s="38">
        <f t="shared" si="3"/>
        <v>0.24567939438928205</v>
      </c>
      <c r="F31" s="38">
        <f t="shared" si="4"/>
        <v>0.5200173219414822</v>
      </c>
      <c r="G31" s="38">
        <f t="shared" si="5"/>
        <v>0.7057795347053788</v>
      </c>
      <c r="H31" s="24">
        <f>Расчет!L46*E31*240</f>
        <v>3509.851217611375</v>
      </c>
      <c r="I31" s="24">
        <f>Расчет!M46*E31*240</f>
        <v>60270.231037703496</v>
      </c>
      <c r="J31" s="37">
        <f>Расчет!N46*E31*240</f>
        <v>13538.943849890573</v>
      </c>
      <c r="K31" s="80">
        <f>Расчет!L46*F31*240</f>
        <v>7429.1270341675126</v>
      </c>
      <c r="L31" s="80">
        <f>Расчет!M46*F31*240</f>
        <v>127570.99232896947</v>
      </c>
      <c r="M31" s="80">
        <f>Расчет!N46*F31*240</f>
        <v>28657.20725271921</v>
      </c>
      <c r="N31" s="24">
        <f>Расчет!L46*G31*240</f>
        <v>10082.983008846641</v>
      </c>
      <c r="O31" s="24">
        <f>Расчет!M46*G31*240</f>
        <v>173142.30085969222</v>
      </c>
      <c r="P31" s="24">
        <f>Расчет!N46*G31*240</f>
        <v>38894.224379425141</v>
      </c>
      <c r="Q31" s="24">
        <v>23</v>
      </c>
      <c r="R31" s="85"/>
      <c r="S31" s="86">
        <f>Расчет!N46*F31*1000/(_sk*240)</f>
        <v>0.55280106583177491</v>
      </c>
      <c r="T31" s="85"/>
      <c r="U31" s="85"/>
    </row>
    <row r="32" spans="1:21">
      <c r="A32" s="34">
        <f>796*(SQRT(SIN(Расчет!D47*PI()/180)^2+0.002514)-SIN(Расчет!D47*PI()/180))</f>
        <v>3.72331301171713</v>
      </c>
      <c r="B32" s="9">
        <f t="shared" si="2"/>
        <v>0.6441131720092208</v>
      </c>
      <c r="C32" s="29">
        <f t="shared" si="6"/>
        <v>0.78260215977321446</v>
      </c>
      <c r="D32" s="29">
        <f t="shared" si="7"/>
        <v>0.84771351990906652</v>
      </c>
      <c r="E32" s="38">
        <f t="shared" si="3"/>
        <v>0.25797482337548738</v>
      </c>
      <c r="F32" s="38">
        <f t="shared" si="4"/>
        <v>0.53271006170146007</v>
      </c>
      <c r="G32" s="38">
        <f t="shared" si="5"/>
        <v>0.71733149479046299</v>
      </c>
      <c r="H32" s="24">
        <f>Расчет!L47*E32*240</f>
        <v>3497.1880694076094</v>
      </c>
      <c r="I32" s="24">
        <f>Расчет!M47*E32*240</f>
        <v>63478.572702823018</v>
      </c>
      <c r="J32" s="37">
        <f>Расчет!N47*E32*240</f>
        <v>14844.093306063975</v>
      </c>
      <c r="K32" s="80">
        <f>Расчет!L47*F32*240</f>
        <v>7221.5856100194833</v>
      </c>
      <c r="L32" s="80">
        <f>Расчет!M47*F32*240</f>
        <v>131081.29676678605</v>
      </c>
      <c r="M32" s="80">
        <f>Расчет!N47*F32*240</f>
        <v>30652.595309527191</v>
      </c>
      <c r="N32" s="24">
        <f>Расчет!L47*G32*240</f>
        <v>9724.371985479198</v>
      </c>
      <c r="O32" s="24">
        <f>Расчет!M47*G32*240</f>
        <v>176510.16811746696</v>
      </c>
      <c r="P32" s="24">
        <f>Расчет!N47*G32*240</f>
        <v>41275.871423117154</v>
      </c>
      <c r="Q32" s="24">
        <v>24</v>
      </c>
      <c r="R32" s="85"/>
      <c r="S32" s="86">
        <f>Расчет!N47*F32*1000/(_sk*240)</f>
        <v>0.59129234779180528</v>
      </c>
      <c r="T32" s="85"/>
      <c r="U32" s="85"/>
    </row>
    <row r="33" spans="1:21">
      <c r="A33" s="34">
        <f>796*(SQRT(SIN(Расчет!D48*PI()/180)^2+0.002514)-SIN(Расчет!D48*PI()/180))</f>
        <v>3.5743890068929565</v>
      </c>
      <c r="B33" s="9">
        <f t="shared" si="2"/>
        <v>0.6405709182042777</v>
      </c>
      <c r="C33" s="29">
        <f t="shared" si="6"/>
        <v>0.77960691859222275</v>
      </c>
      <c r="D33" s="29">
        <f t="shared" si="7"/>
        <v>0.84552382050816721</v>
      </c>
      <c r="E33" s="38">
        <f t="shared" si="3"/>
        <v>0.27006413499029569</v>
      </c>
      <c r="F33" s="38">
        <f t="shared" si="4"/>
        <v>0.54499505093558043</v>
      </c>
      <c r="G33" s="38">
        <f t="shared" si="5"/>
        <v>0.72843424141706814</v>
      </c>
      <c r="H33" s="24">
        <f>Расчет!L48*E33*240</f>
        <v>3463.4467349946235</v>
      </c>
      <c r="I33" s="24">
        <f>Расчет!M48*E33*240</f>
        <v>66621.206238602041</v>
      </c>
      <c r="J33" s="37">
        <f>Расчет!N48*E33*240</f>
        <v>16198.313642321147</v>
      </c>
      <c r="K33" s="80">
        <f>Расчет!L48*F33*240</f>
        <v>6989.3076687835319</v>
      </c>
      <c r="L33" s="80">
        <f>Расчет!M48*F33*240</f>
        <v>134442.98217792378</v>
      </c>
      <c r="M33" s="80">
        <f>Расчет!N48*F33*240</f>
        <v>32688.534406408831</v>
      </c>
      <c r="N33" s="24">
        <f>Расчет!L48*G33*240</f>
        <v>9341.8298404743218</v>
      </c>
      <c r="O33" s="24">
        <f>Расчет!M48*G33*240</f>
        <v>179694.97441950202</v>
      </c>
      <c r="P33" s="24">
        <f>Расчет!N48*G33*240</f>
        <v>43691.126593703171</v>
      </c>
      <c r="Q33" s="24">
        <v>25</v>
      </c>
      <c r="R33" s="85"/>
      <c r="S33" s="86">
        <f>Расчет!N48*F33*1000/(_sk*240)</f>
        <v>0.63056586432115813</v>
      </c>
      <c r="T33" s="85"/>
      <c r="U33" s="85"/>
    </row>
    <row r="34" spans="1:21">
      <c r="A34" s="34">
        <f>796*(SQRT(SIN(Расчет!D49*PI()/180)^2+0.002514)-SIN(Расчет!D49*PI()/180))</f>
        <v>3.436615781349543</v>
      </c>
      <c r="B34" s="9">
        <f t="shared" si="2"/>
        <v>0.63716718897404523</v>
      </c>
      <c r="C34" s="29">
        <f t="shared" si="6"/>
        <v>0.77673149360939109</v>
      </c>
      <c r="D34" s="29">
        <f t="shared" si="7"/>
        <v>0.84342114456577089</v>
      </c>
      <c r="E34" s="38">
        <f t="shared" si="3"/>
        <v>0.28194544369054642</v>
      </c>
      <c r="F34" s="38">
        <f t="shared" si="4"/>
        <v>0.55689615086703737</v>
      </c>
      <c r="G34" s="38">
        <f t="shared" si="5"/>
        <v>0.73911877011899896</v>
      </c>
      <c r="H34" s="24">
        <f>Расчет!L49*E34*240</f>
        <v>3409.1535503303239</v>
      </c>
      <c r="I34" s="24">
        <f>Расчет!M49*E34*240</f>
        <v>69692.742605702806</v>
      </c>
      <c r="J34" s="37">
        <f>Расчет!N49*E34*240</f>
        <v>17599.657177063185</v>
      </c>
      <c r="K34" s="80">
        <f>Расчет!L49*F34*240</f>
        <v>6733.7299906056605</v>
      </c>
      <c r="L34" s="80">
        <f>Расчет!M49*F34*240</f>
        <v>137656.48982461079</v>
      </c>
      <c r="M34" s="80">
        <f>Расчет!N49*F34*240</f>
        <v>34762.687455390675</v>
      </c>
      <c r="N34" s="24">
        <f>Расчет!L49*G34*240</f>
        <v>8937.0813951956588</v>
      </c>
      <c r="O34" s="24">
        <f>Расчет!M49*G34*240</f>
        <v>182699.22551926022</v>
      </c>
      <c r="P34" s="24">
        <f>Расчет!N49*G34*240</f>
        <v>46137.425726603848</v>
      </c>
      <c r="Q34" s="24">
        <v>26</v>
      </c>
      <c r="R34" s="85"/>
      <c r="S34" s="86">
        <f>Расчет!N49*F34*1000/(_sk*240)</f>
        <v>0.6705765327042954</v>
      </c>
      <c r="T34" s="85"/>
      <c r="U34" s="85"/>
    </row>
    <row r="35" spans="1:21">
      <c r="A35" s="34">
        <f>796*(SQRT(SIN(Расчет!D50*PI()/180)^2+0.002514)-SIN(Расчет!D50*PI()/180))</f>
        <v>3.3088924176383556</v>
      </c>
      <c r="B35" s="9">
        <f t="shared" si="2"/>
        <v>0.63390059425545653</v>
      </c>
      <c r="C35" s="29">
        <f t="shared" si="6"/>
        <v>0.77397427444549294</v>
      </c>
      <c r="D35" s="29">
        <f t="shared" si="7"/>
        <v>0.84140441948813072</v>
      </c>
      <c r="E35" s="38">
        <f t="shared" si="3"/>
        <v>0.2936163507751206</v>
      </c>
      <c r="F35" s="38">
        <f t="shared" si="4"/>
        <v>0.56843258758944926</v>
      </c>
      <c r="G35" s="38">
        <f t="shared" si="5"/>
        <v>0.74941060964547068</v>
      </c>
      <c r="H35" s="24">
        <f>Расчет!L50*E35*240</f>
        <v>3334.8652745366389</v>
      </c>
      <c r="I35" s="24">
        <f>Расчет!M50*E35*240</f>
        <v>72687.858291765951</v>
      </c>
      <c r="J35" s="37">
        <f>Расчет!N50*E35*240</f>
        <v>19046.022134041457</v>
      </c>
      <c r="K35" s="80">
        <f>Расчет!L50*F35*240</f>
        <v>6456.2007267739918</v>
      </c>
      <c r="L35" s="80">
        <f>Расчет!M50*F35*240</f>
        <v>140721.54791804869</v>
      </c>
      <c r="M35" s="80">
        <f>Расчет!N50*F35*240</f>
        <v>36872.536615751975</v>
      </c>
      <c r="N35" s="24">
        <f>Расчет!L50*G35*240</f>
        <v>8511.7310799565312</v>
      </c>
      <c r="O35" s="24">
        <f>Расчет!M50*G35*240</f>
        <v>185524.58693956234</v>
      </c>
      <c r="P35" s="24">
        <f>Расчет!N50*G35*240</f>
        <v>48612.044326254108</v>
      </c>
      <c r="Q35" s="24">
        <v>27</v>
      </c>
      <c r="R35" s="85"/>
      <c r="S35" s="86">
        <f>Расчет!N50*F35*1000/(_sk*240)</f>
        <v>0.71127578348286991</v>
      </c>
      <c r="T35" s="85"/>
      <c r="U35" s="85"/>
    </row>
    <row r="36" spans="1:21">
      <c r="A36" s="34">
        <f>796*(SQRT(SIN(Расчет!D51*PI()/180)^2+0.002514)-SIN(Расчет!D51*PI()/180))</f>
        <v>3.1902559938015855</v>
      </c>
      <c r="B36" s="9">
        <f t="shared" si="2"/>
        <v>0.63076868731394276</v>
      </c>
      <c r="C36" s="29">
        <f t="shared" si="6"/>
        <v>0.77133281318817581</v>
      </c>
      <c r="D36" s="29">
        <f t="shared" si="7"/>
        <v>0.83947194355871535</v>
      </c>
      <c r="E36" s="38">
        <f t="shared" si="3"/>
        <v>0.30507413775274289</v>
      </c>
      <c r="F36" s="38">
        <f t="shared" si="4"/>
        <v>0.57962007920823722</v>
      </c>
      <c r="G36" s="38">
        <f t="shared" si="5"/>
        <v>0.75933112508156886</v>
      </c>
      <c r="H36" s="24">
        <f>Расчет!L51*E36*240</f>
        <v>3241.1716584653168</v>
      </c>
      <c r="I36" s="24">
        <f>Расчет!M51*E36*240</f>
        <v>75601.358159030235</v>
      </c>
      <c r="J36" s="37">
        <f>Расчет!N51*E36*240</f>
        <v>20535.163944826214</v>
      </c>
      <c r="K36" s="80">
        <f>Расчет!L51*F36*240</f>
        <v>6158.0053532094907</v>
      </c>
      <c r="L36" s="80">
        <f>Расчет!M51*F36*240</f>
        <v>143637.43032161839</v>
      </c>
      <c r="M36" s="80">
        <f>Расчет!N51*F36*240</f>
        <v>39015.41258112526</v>
      </c>
      <c r="N36" s="24">
        <f>Расчет!L51*G36*240</f>
        <v>8067.2932164432068</v>
      </c>
      <c r="O36" s="24">
        <f>Расчет!M51*G36*240</f>
        <v>188172.17602076117</v>
      </c>
      <c r="P36" s="24">
        <f>Расчет!N51*G36*240</f>
        <v>51112.130503167049</v>
      </c>
      <c r="Q36" s="24">
        <v>28</v>
      </c>
      <c r="R36" s="85"/>
      <c r="S36" s="86">
        <f>Расчет!N51*F36*1000/(_sk*240)</f>
        <v>0.75261212540750888</v>
      </c>
      <c r="T36" s="85"/>
      <c r="U36" s="85"/>
    </row>
    <row r="37" spans="1:21">
      <c r="A37" s="34">
        <f>796*(SQRT(SIN(Расчет!D52*PI()/180)^2+0.002514)-SIN(Расчет!D52*PI()/180))</f>
        <v>3.0798608034865129</v>
      </c>
      <c r="B37" s="9">
        <f t="shared" si="2"/>
        <v>0.62776825878870823</v>
      </c>
      <c r="C37" s="29">
        <f t="shared" si="6"/>
        <v>0.76880406733136608</v>
      </c>
      <c r="D37" s="29">
        <f t="shared" si="7"/>
        <v>0.83762156627642914</v>
      </c>
      <c r="E37" s="38">
        <f t="shared" si="3"/>
        <v>0.31631593883505227</v>
      </c>
      <c r="F37" s="38">
        <f t="shared" si="4"/>
        <v>0.5904716998517644</v>
      </c>
      <c r="G37" s="38">
        <f t="shared" si="5"/>
        <v>0.76889850098598989</v>
      </c>
      <c r="H37" s="24">
        <f>Расчет!L52*E37*240</f>
        <v>3128.6967735391377</v>
      </c>
      <c r="I37" s="24">
        <f>Расчет!M52*E37*240</f>
        <v>78428.23353828676</v>
      </c>
      <c r="J37" s="37">
        <f>Расчет!N52*E37*240</f>
        <v>22064.708538441686</v>
      </c>
      <c r="K37" s="80">
        <f>Расчет!L52*F37*240</f>
        <v>5840.385119371881</v>
      </c>
      <c r="L37" s="80">
        <f>Расчет!M52*F37*240</f>
        <v>146403.15800801999</v>
      </c>
      <c r="M37" s="80">
        <f>Расчет!N52*F37*240</f>
        <v>41188.521847523327</v>
      </c>
      <c r="N37" s="24">
        <f>Расчет!L52*G37*240</f>
        <v>7605.213534523813</v>
      </c>
      <c r="O37" s="24">
        <f>Расчет!M52*G37*240</f>
        <v>190642.78399835527</v>
      </c>
      <c r="P37" s="24">
        <f>Расчет!N52*G37*240</f>
        <v>53634.734254562849</v>
      </c>
      <c r="Q37" s="24">
        <v>29</v>
      </c>
      <c r="R37" s="85"/>
      <c r="S37" s="86">
        <f>Расчет!N52*F37*1000/(_sk*240)</f>
        <v>0.79453167144142223</v>
      </c>
      <c r="T37" s="85"/>
      <c r="U37" s="85"/>
    </row>
    <row r="38" spans="1:21">
      <c r="A38" s="34">
        <f>796*(SQRT(SIN(Расчет!D53*PI()/180)^2+0.002514)-SIN(Расчет!D53*PI()/180))</f>
        <v>2.9769611817654988</v>
      </c>
      <c r="B38" s="9">
        <f t="shared" si="2"/>
        <v>0.62489556387868805</v>
      </c>
      <c r="C38" s="29">
        <f t="shared" si="6"/>
        <v>0.76638458623137096</v>
      </c>
      <c r="D38" s="29">
        <f t="shared" si="7"/>
        <v>0.83585082694657131</v>
      </c>
      <c r="E38" s="38">
        <f t="shared" si="3"/>
        <v>0.32733888818795159</v>
      </c>
      <c r="F38" s="38">
        <f t="shared" si="4"/>
        <v>0.60099854057880486</v>
      </c>
      <c r="G38" s="38">
        <f t="shared" si="5"/>
        <v>0.77812848387157474</v>
      </c>
      <c r="H38" s="24">
        <f>Расчет!L53*E38*240</f>
        <v>2998.0991683075868</v>
      </c>
      <c r="I38" s="24">
        <f>Расчет!M53*E38*240</f>
        <v>81163.713851473149</v>
      </c>
      <c r="J38" s="37">
        <f>Расчет!N53*E38*240</f>
        <v>23632.16694486804</v>
      </c>
      <c r="K38" s="80">
        <f>Расчет!L53*F38*240</f>
        <v>5504.5498401913046</v>
      </c>
      <c r="L38" s="80">
        <f>Расчет!M53*F38*240</f>
        <v>149017.65519739588</v>
      </c>
      <c r="M38" s="80">
        <f>Расчет!N53*F38*240</f>
        <v>43388.971970923725</v>
      </c>
      <c r="N38" s="24">
        <f>Расчет!L53*G38*240</f>
        <v>7126.8842307312489</v>
      </c>
      <c r="O38" s="24">
        <f>Расчет!M53*G38*240</f>
        <v>192937.04440142875</v>
      </c>
      <c r="P38" s="24">
        <f>Расчет!N53*G38*240</f>
        <v>56176.833547658382</v>
      </c>
      <c r="Q38" s="24">
        <v>30</v>
      </c>
      <c r="R38" s="85"/>
      <c r="S38" s="86">
        <f>Расчет!N53*F38*1000/(_sk*240)</f>
        <v>0.83697862598232498</v>
      </c>
      <c r="T38" s="85"/>
      <c r="U38" s="85"/>
    </row>
    <row r="39" spans="1:21">
      <c r="A39" s="34">
        <f>796*(SQRT(SIN(Расчет!D54*PI()/180)^2+0.002514)-SIN(Расчет!D54*PI()/180))</f>
        <v>2.8808972347547508</v>
      </c>
      <c r="B39" s="9">
        <f t="shared" si="2"/>
        <v>0.62214649739189809</v>
      </c>
      <c r="C39" s="29">
        <f t="shared" si="6"/>
        <v>0.7640706537872527</v>
      </c>
      <c r="D39" s="29">
        <f t="shared" si="7"/>
        <v>0.83415706088927877</v>
      </c>
      <c r="E39" s="38">
        <f t="shared" si="3"/>
        <v>0.33814024132523435</v>
      </c>
      <c r="F39" s="38">
        <f t="shared" si="4"/>
        <v>0.61121021383640839</v>
      </c>
      <c r="G39" s="38">
        <f t="shared" si="5"/>
        <v>0.78703494352170456</v>
      </c>
      <c r="H39" s="24">
        <f>Расчет!L54*E39*240</f>
        <v>2850.0709846913287</v>
      </c>
      <c r="I39" s="24">
        <f>Расчет!M54*E39*240</f>
        <v>83803.311054560778</v>
      </c>
      <c r="J39" s="37">
        <f>Расчет!N54*E39*240</f>
        <v>25234.950709328878</v>
      </c>
      <c r="K39" s="80">
        <f>Расчет!L54*F39*240</f>
        <v>5151.6864398479702</v>
      </c>
      <c r="L39" s="80">
        <f>Расчет!M54*F39*240</f>
        <v>151479.86962187881</v>
      </c>
      <c r="M39" s="80">
        <f>Расчет!N54*F39*240</f>
        <v>45613.794911694516</v>
      </c>
      <c r="N39" s="24">
        <f>Расчет!L54*G39*240</f>
        <v>6633.654272198547</v>
      </c>
      <c r="O39" s="24">
        <f>Расчет!M54*G39*240</f>
        <v>195055.56015534783</v>
      </c>
      <c r="P39" s="24">
        <f>Расчет!N54*G39*240</f>
        <v>58735.357638746391</v>
      </c>
      <c r="Q39" s="24">
        <v>31</v>
      </c>
      <c r="R39" s="85"/>
      <c r="S39" s="86">
        <f>Расчет!N54*F39*1000/(_sk*240)</f>
        <v>0.87989573517929243</v>
      </c>
      <c r="T39" s="85"/>
      <c r="U39" s="85"/>
    </row>
    <row r="40" spans="1:21">
      <c r="A40" s="34">
        <f>796*(SQRT(SIN(Расчет!D55*PI()/180)^2+0.002514)-SIN(Расчет!D55*PI()/180))</f>
        <v>2.7910829215113333</v>
      </c>
      <c r="B40" s="9">
        <f t="shared" si="2"/>
        <v>0.61951672814745173</v>
      </c>
      <c r="C40" s="29">
        <f t="shared" si="6"/>
        <v>0.76185839718801618</v>
      </c>
      <c r="D40" s="29">
        <f t="shared" si="7"/>
        <v>0.83253748052463727</v>
      </c>
      <c r="E40" s="38">
        <f t="shared" si="3"/>
        <v>0.34871747204740711</v>
      </c>
      <c r="F40" s="38">
        <f t="shared" si="4"/>
        <v>0.62111523752910802</v>
      </c>
      <c r="G40" s="38">
        <f t="shared" si="5"/>
        <v>0.7956302977413916</v>
      </c>
      <c r="H40" s="24">
        <f>Расчет!L55*E40*240</f>
        <v>2685.3361911262095</v>
      </c>
      <c r="I40" s="24">
        <f>Расчет!M55*E40*240</f>
        <v>86342.856789304657</v>
      </c>
      <c r="J40" s="37">
        <f>Расчет!N55*E40*240</f>
        <v>26870.387737571091</v>
      </c>
      <c r="K40" s="80">
        <f>Расчет!L55*F40*240</f>
        <v>4782.9643189490644</v>
      </c>
      <c r="L40" s="80">
        <f>Расчет!M55*F40*240</f>
        <v>153788.86434557551</v>
      </c>
      <c r="M40" s="80">
        <f>Расчет!N55*F40*240</f>
        <v>47859.968599026201</v>
      </c>
      <c r="N40" s="24">
        <f>Расчет!L55*G40*240</f>
        <v>6126.8362056462283</v>
      </c>
      <c r="O40" s="24">
        <f>Расчет!M55*G40*240</f>
        <v>196998.99879343482</v>
      </c>
      <c r="P40" s="24">
        <f>Расчет!N55*G40*240</f>
        <v>61307.208011544455</v>
      </c>
      <c r="Q40" s="24">
        <v>32</v>
      </c>
      <c r="R40" s="85"/>
      <c r="S40" s="86">
        <f>Расчет!N55*F40*1000/(_sk*240)</f>
        <v>0.92322470291331393</v>
      </c>
      <c r="T40" s="85"/>
      <c r="U40" s="85"/>
    </row>
    <row r="41" spans="1:21">
      <c r="A41" s="34">
        <f>796*(SQRT(SIN(Расчет!D56*PI()/180)^2+0.002514)-SIN(Расчет!D56*PI()/180))</f>
        <v>2.7069960521422396</v>
      </c>
      <c r="B41" s="9">
        <f t="shared" si="2"/>
        <v>0.61700180169008423</v>
      </c>
      <c r="C41" s="29">
        <f t="shared" si="6"/>
        <v>0.75974386935159333</v>
      </c>
      <c r="D41" s="29">
        <f t="shared" si="7"/>
        <v>0.83098923696238391</v>
      </c>
      <c r="E41" s="38">
        <f t="shared" si="3"/>
        <v>0.35906834730835618</v>
      </c>
      <c r="F41" s="38">
        <f t="shared" si="4"/>
        <v>0.63072132648793389</v>
      </c>
      <c r="G41" s="38">
        <f t="shared" si="5"/>
        <v>0.80392583399788131</v>
      </c>
      <c r="H41" s="24">
        <f>Расчет!L56*E41*240</f>
        <v>2504.6480932230033</v>
      </c>
      <c r="I41" s="24">
        <f>Расчет!M56*E41*240</f>
        <v>88778.532472723571</v>
      </c>
      <c r="J41" s="37">
        <f>Расчет!N56*E41*240</f>
        <v>28535.738281623351</v>
      </c>
      <c r="K41" s="80">
        <f>Расчет!L56*F41*240</f>
        <v>4399.5383597164082</v>
      </c>
      <c r="L41" s="80">
        <f>Расчет!M56*F41*240</f>
        <v>155943.88696356479</v>
      </c>
      <c r="M41" s="80">
        <f>Расчет!N56*F41*240</f>
        <v>50124.436855030872</v>
      </c>
      <c r="N41" s="24">
        <f>Расчет!L56*G41*240</f>
        <v>5607.71040474457</v>
      </c>
      <c r="O41" s="24">
        <f>Расчет!M56*G41*240</f>
        <v>198768.16292568081</v>
      </c>
      <c r="P41" s="24">
        <f>Расчет!N56*G41*240</f>
        <v>63889.277260907285</v>
      </c>
      <c r="Q41" s="24">
        <v>33</v>
      </c>
      <c r="R41" s="85"/>
      <c r="S41" s="86">
        <f>Расчет!N56*F41*1000/(_sk*240)</f>
        <v>0.96690657513562639</v>
      </c>
      <c r="T41" s="85"/>
      <c r="U41" s="85"/>
    </row>
    <row r="42" spans="1:21">
      <c r="A42" s="34">
        <f>796*(SQRT(SIN(Расчет!D57*PI()/180)^2+0.002514)-SIN(Расчет!D57*PI()/180))</f>
        <v>2.6281698552728106</v>
      </c>
      <c r="B42" s="9">
        <f t="shared" si="2"/>
        <v>0.61459721830464786</v>
      </c>
      <c r="C42" s="29">
        <f t="shared" si="6"/>
        <v>0.7577231109667637</v>
      </c>
      <c r="D42" s="29">
        <f t="shared" si="7"/>
        <v>0.82950946646234669</v>
      </c>
      <c r="E42" s="38">
        <f t="shared" si="3"/>
        <v>0.36919098276317419</v>
      </c>
      <c r="F42" s="38">
        <f t="shared" si="4"/>
        <v>0.64003561272330156</v>
      </c>
      <c r="G42" s="38">
        <f t="shared" si="5"/>
        <v>0.81193195308027288</v>
      </c>
      <c r="H42" s="24">
        <f>Расчет!L57*E42*240</f>
        <v>2308.7862745085654</v>
      </c>
      <c r="I42" s="24">
        <f>Расчет!M57*E42*240</f>
        <v>91106.892735871254</v>
      </c>
      <c r="J42" s="37">
        <f>Расчет!N57*E42*240</f>
        <v>30228.210840422293</v>
      </c>
      <c r="K42" s="80">
        <f>Расчет!L57*F42*240</f>
        <v>4002.5501890444211</v>
      </c>
      <c r="L42" s="80">
        <f>Расчет!M57*F42*240</f>
        <v>157944.42074151305</v>
      </c>
      <c r="M42" s="80">
        <f>Расчет!N57*F42*240</f>
        <v>52404.127809344354</v>
      </c>
      <c r="N42" s="24">
        <f>Расчет!L57*G42*240</f>
        <v>5077.5274495508365</v>
      </c>
      <c r="O42" s="24">
        <f>Расчет!M57*G42*240</f>
        <v>200364.04140878559</v>
      </c>
      <c r="P42" s="24">
        <f>Расчет!N57*G42*240</f>
        <v>66478.466191386266</v>
      </c>
      <c r="Q42" s="24">
        <v>34</v>
      </c>
      <c r="R42" s="85"/>
      <c r="S42" s="86">
        <f>Расчет!N57*F42*1000/(_sk*240)</f>
        <v>1.0108820950876611</v>
      </c>
      <c r="T42" s="85"/>
      <c r="U42" s="85"/>
    </row>
    <row r="43" spans="1:21">
      <c r="A43" s="34">
        <f>796*(SQRT(SIN(Расчет!D58*PI()/180)^2+0.002514)-SIN(Расчет!D58*PI()/180))</f>
        <v>2.5541858373912634</v>
      </c>
      <c r="B43" s="9">
        <f t="shared" si="2"/>
        <v>0.61229849178245821</v>
      </c>
      <c r="C43" s="29">
        <f t="shared" si="6"/>
        <v>0.75579219672501952</v>
      </c>
      <c r="D43" s="29">
        <f t="shared" si="7"/>
        <v>0.82809532515615081</v>
      </c>
      <c r="E43" s="38">
        <f t="shared" si="3"/>
        <v>0.37908388177648228</v>
      </c>
      <c r="F43" s="38">
        <f t="shared" si="4"/>
        <v>0.64906481091275803</v>
      </c>
      <c r="G43" s="38">
        <f t="shared" si="5"/>
        <v>0.81965835368836548</v>
      </c>
      <c r="H43" s="24">
        <f>Расчет!L58*E43*240</f>
        <v>2098.5531063535745</v>
      </c>
      <c r="I43" s="24">
        <f>Расчет!M58*E43*240</f>
        <v>93324.882711021797</v>
      </c>
      <c r="J43" s="37">
        <f>Расчет!N58*E43*240</f>
        <v>31944.977797228541</v>
      </c>
      <c r="K43" s="80">
        <f>Расчет!L58*F43*240</f>
        <v>3593.1281720094116</v>
      </c>
      <c r="L43" s="80">
        <f>Расчет!M58*F43*240</f>
        <v>159790.22127350865</v>
      </c>
      <c r="M43" s="80">
        <f>Расчет!N58*F43*240</f>
        <v>54695.970919164312</v>
      </c>
      <c r="N43" s="24">
        <f>Расчет!L58*G43*240</f>
        <v>4537.5091555477675</v>
      </c>
      <c r="O43" s="24">
        <f>Расчет!M58*G43*240</f>
        <v>201787.84537765998</v>
      </c>
      <c r="P43" s="24">
        <f>Расчет!N58*G43*240</f>
        <v>69071.699348395094</v>
      </c>
      <c r="Q43" s="24">
        <v>35</v>
      </c>
      <c r="R43" s="85"/>
      <c r="S43" s="86">
        <f>Расчет!N58*F43*1000/(_sk*240)</f>
        <v>1.0550920316196819</v>
      </c>
      <c r="T43" s="85"/>
      <c r="U43" s="85"/>
    </row>
    <row r="44" spans="1:21">
      <c r="A44" s="34">
        <f>796*(SQRT(SIN(Расчет!D59*PI()/180)^2+0.002514)-SIN(Расчет!D59*PI()/180))</f>
        <v>2.4846677108535715</v>
      </c>
      <c r="B44" s="9">
        <f t="shared" si="2"/>
        <v>0.61010119319647493</v>
      </c>
      <c r="C44" s="29">
        <f t="shared" si="6"/>
        <v>0.7539472693058844</v>
      </c>
      <c r="D44" s="29">
        <f t="shared" si="7"/>
        <v>0.82674401466608505</v>
      </c>
      <c r="E44" s="38">
        <f t="shared" si="3"/>
        <v>0.3887459605124442</v>
      </c>
      <c r="F44" s="38">
        <f t="shared" si="4"/>
        <v>0.65781534178479295</v>
      </c>
      <c r="G44" s="38">
        <f t="shared" si="5"/>
        <v>0.82711417221031014</v>
      </c>
      <c r="H44" s="24">
        <f>Расчет!L59*E44*240</f>
        <v>1874.7699507499863</v>
      </c>
      <c r="I44" s="24">
        <f>Расчет!M59*E44*240</f>
        <v>95429.849697904632</v>
      </c>
      <c r="J44" s="37">
        <f>Расчет!N59*E44*240</f>
        <v>33683.190650966746</v>
      </c>
      <c r="K44" s="80">
        <f>Расчет!L59*F44*240</f>
        <v>3172.3864970707104</v>
      </c>
      <c r="L44" s="80">
        <f>Расчет!M59*F44*240</f>
        <v>161481.34147232911</v>
      </c>
      <c r="M44" s="80">
        <f>Расчет!N59*F44*240</f>
        <v>56996.912691414982</v>
      </c>
      <c r="N44" s="24">
        <f>Расчет!L59*G44*240</f>
        <v>3988.848640009729</v>
      </c>
      <c r="O44" s="24">
        <f>Расчет!M59*G44*240</f>
        <v>203041.03233121577</v>
      </c>
      <c r="P44" s="24">
        <f>Расчет!N59*G44*240</f>
        <v>71665.939154587293</v>
      </c>
      <c r="Q44" s="24">
        <v>36</v>
      </c>
      <c r="R44" s="85"/>
      <c r="S44" s="86">
        <f>Расчет!N59*F44*1000/(_sk*240)</f>
        <v>1.0994774824732827</v>
      </c>
      <c r="T44" s="85"/>
      <c r="U44" s="85"/>
    </row>
    <row r="45" spans="1:21">
      <c r="A45" s="34">
        <f>796*(SQRT(SIN(Расчет!D60*PI()/180)^2+0.002514)-SIN(Расчет!D60*PI()/180))</f>
        <v>2.4192762100359526</v>
      </c>
      <c r="B45" s="9">
        <f t="shared" si="2"/>
        <v>0.60800098301229499</v>
      </c>
      <c r="C45" s="29">
        <f t="shared" si="6"/>
        <v>0.75218456388732891</v>
      </c>
      <c r="D45" s="29">
        <f t="shared" si="7"/>
        <v>0.82545280067277649</v>
      </c>
      <c r="E45" s="38">
        <f t="shared" si="3"/>
        <v>0.39817656148121244</v>
      </c>
      <c r="F45" s="38">
        <f t="shared" si="4"/>
        <v>0.66629342315131124</v>
      </c>
      <c r="G45" s="38">
        <f t="shared" si="5"/>
        <v>0.8343080884651296</v>
      </c>
      <c r="H45" s="24">
        <f>Расчет!L60*E45*240</f>
        <v>1638.273164043437</v>
      </c>
      <c r="I45" s="24">
        <f>Расчет!M60*E45*240</f>
        <v>97419.549739260357</v>
      </c>
      <c r="J45" s="37">
        <f>Расчет!N60*E45*240</f>
        <v>35439.994725161072</v>
      </c>
      <c r="K45" s="80">
        <f>Расчет!L60*F45*240</f>
        <v>2741.4236299263839</v>
      </c>
      <c r="L45" s="80">
        <f>Расчет!M60*F45*240</f>
        <v>163018.14711585912</v>
      </c>
      <c r="M45" s="80">
        <f>Расчет!N60*F45*240</f>
        <v>59303.931185829388</v>
      </c>
      <c r="N45" s="24">
        <f>Расчет!L60*G45*240</f>
        <v>3432.709717498758</v>
      </c>
      <c r="O45" s="24">
        <f>Расчет!M60*G45*240</f>
        <v>204125.32073646667</v>
      </c>
      <c r="P45" s="24">
        <f>Расчет!N60*G45*240</f>
        <v>74258.198785913584</v>
      </c>
      <c r="Q45" s="24">
        <v>37</v>
      </c>
      <c r="R45" s="85"/>
      <c r="S45" s="86">
        <f>Расчет!N60*F45*1000/(_sk*240)</f>
        <v>1.1439801540476349</v>
      </c>
      <c r="T45" s="85"/>
      <c r="U45" s="85"/>
    </row>
    <row r="46" spans="1:21">
      <c r="A46" s="34">
        <f>796*(SQRT(SIN(Расчет!D61*PI()/180)^2+0.002514)-SIN(Расчет!D61*PI()/180))</f>
        <v>2.3577046489113602</v>
      </c>
      <c r="B46" s="9">
        <f t="shared" si="2"/>
        <v>0.60599363413745988</v>
      </c>
      <c r="C46" s="29">
        <f t="shared" si="6"/>
        <v>0.75050042533936301</v>
      </c>
      <c r="D46" s="29">
        <f t="shared" si="7"/>
        <v>0.82421902603033348</v>
      </c>
      <c r="E46" s="38">
        <f t="shared" si="3"/>
        <v>0.40737545763847888</v>
      </c>
      <c r="F46" s="38">
        <f t="shared" si="4"/>
        <v>0.6745051361092782</v>
      </c>
      <c r="G46" s="38">
        <f t="shared" si="5"/>
        <v>0.84124840557166791</v>
      </c>
      <c r="H46" s="24">
        <f>Расчет!L61*E46*240</f>
        <v>1389.9099950011966</v>
      </c>
      <c r="I46" s="24">
        <f>Расчет!M61*E46*240</f>
        <v>99292.14961871515</v>
      </c>
      <c r="J46" s="37">
        <f>Расчет!N61*E46*240</f>
        <v>37212.543258634971</v>
      </c>
      <c r="K46" s="80">
        <f>Расчет!L61*F46*240</f>
        <v>2301.3203490277615</v>
      </c>
      <c r="L46" s="80">
        <f>Расчет!M61*F46*240</f>
        <v>164401.32471747679</v>
      </c>
      <c r="M46" s="80">
        <f>Расчет!N61*F46*240</f>
        <v>61614.049361591053</v>
      </c>
      <c r="N46" s="24">
        <f>Расчет!L61*G46*240</f>
        <v>2870.2258451232692</v>
      </c>
      <c r="O46" s="24">
        <f>Расчет!M61*G46*240</f>
        <v>205042.69706560203</v>
      </c>
      <c r="P46" s="24">
        <f>Расчет!N61*G46*240</f>
        <v>76845.553890422816</v>
      </c>
      <c r="Q46" s="24">
        <v>38</v>
      </c>
      <c r="R46" s="85"/>
      <c r="S46" s="86">
        <f>Расчет!N61*F46*1000/(_sk*240)</f>
        <v>1.1885426188578521</v>
      </c>
      <c r="T46" s="85"/>
      <c r="U46" s="85"/>
    </row>
    <row r="47" spans="1:21">
      <c r="A47" s="34">
        <f>796*(SQRT(SIN(Расчет!D62*PI()/180)^2+0.002514)-SIN(Расчет!D62*PI()/180))</f>
        <v>2.299675100208697</v>
      </c>
      <c r="B47" s="9">
        <f t="shared" si="2"/>
        <v>0.6040750479465975</v>
      </c>
      <c r="C47" s="29">
        <f t="shared" si="6"/>
        <v>0.74889131978276569</v>
      </c>
      <c r="D47" s="29">
        <f t="shared" si="7"/>
        <v>0.8230401196758923</v>
      </c>
      <c r="E47" s="38">
        <f t="shared" si="3"/>
        <v>0.41634284885654382</v>
      </c>
      <c r="F47" s="38">
        <f t="shared" si="4"/>
        <v>0.6824564722176143</v>
      </c>
      <c r="G47" s="38">
        <f t="shared" si="5"/>
        <v>0.84794311013859813</v>
      </c>
      <c r="H47" s="24">
        <f>Расчет!L62*E47*240</f>
        <v>1130.5344571190888</v>
      </c>
      <c r="I47" s="24">
        <f>Расчет!M62*E47*240</f>
        <v>101046.22476858093</v>
      </c>
      <c r="J47" s="37">
        <f>Расчет!N62*E47*240</f>
        <v>38998.01079848659</v>
      </c>
      <c r="K47" s="80">
        <f>Расчет!L62*F47*240</f>
        <v>1853.1375270283386</v>
      </c>
      <c r="L47" s="80">
        <f>Расчет!M62*F47*240</f>
        <v>165631.88313637825</v>
      </c>
      <c r="M47" s="80">
        <f>Расчет!N62*F47*240</f>
        <v>63924.347316482737</v>
      </c>
      <c r="N47" s="24">
        <f>Расчет!L62*G47*240</f>
        <v>2302.4987851267729</v>
      </c>
      <c r="O47" s="24">
        <f>Расчет!M62*G47*240</f>
        <v>205795.41676613977</v>
      </c>
      <c r="P47" s="24">
        <f>Расчет!N62*G47*240</f>
        <v>79425.153227698116</v>
      </c>
      <c r="Q47" s="24">
        <v>39</v>
      </c>
      <c r="R47" s="85"/>
      <c r="S47" s="86">
        <f>Расчет!N62*F47*1000/(_sk*240)</f>
        <v>1.2331085516296827</v>
      </c>
      <c r="T47" s="85"/>
      <c r="U47" s="85"/>
    </row>
    <row r="48" spans="1:21">
      <c r="A48" s="34">
        <f>796*(SQRT(SIN(Расчет!D63*PI()/180)^2+0.002514)-SIN(Расчет!D63*PI()/180))</f>
        <v>2.2449350978127738</v>
      </c>
      <c r="B48" s="9">
        <f t="shared" si="2"/>
        <v>0.60224126487876206</v>
      </c>
      <c r="C48" s="29">
        <f t="shared" si="6"/>
        <v>0.74735384182483455</v>
      </c>
      <c r="D48" s="29">
        <f t="shared" si="7"/>
        <v>0.82191360230693378</v>
      </c>
      <c r="E48" s="38">
        <f t="shared" si="3"/>
        <v>0.42507935232367172</v>
      </c>
      <c r="F48" s="38">
        <f t="shared" si="4"/>
        <v>0.6901533661368553</v>
      </c>
      <c r="G48" s="38">
        <f t="shared" si="5"/>
        <v>0.85439991748655186</v>
      </c>
      <c r="H48" s="24">
        <f>Расчет!L63*E48*240</f>
        <v>861.00324295988003</v>
      </c>
      <c r="I48" s="24">
        <f>Расчет!M63*E48*240</f>
        <v>102680.75354684101</v>
      </c>
      <c r="J48" s="37">
        <f>Расчет!N63*E48*240</f>
        <v>40793.605829327047</v>
      </c>
      <c r="K48" s="80">
        <f>Расчет!L63*F48*240</f>
        <v>1397.9137851208654</v>
      </c>
      <c r="L48" s="80">
        <f>Расчет!M63*F48*240</f>
        <v>166711.15007219047</v>
      </c>
      <c r="M48" s="80">
        <f>Расчет!N63*F48*240</f>
        <v>66231.973456411695</v>
      </c>
      <c r="N48" s="24">
        <f>Расчет!L63*G48*240</f>
        <v>1730.5971125608326</v>
      </c>
      <c r="O48" s="24">
        <f>Расчет!M63*G48*240</f>
        <v>206386.00035100413</v>
      </c>
      <c r="P48" s="24">
        <f>Расчет!N63*G48*240</f>
        <v>81994.228287091071</v>
      </c>
      <c r="Q48" s="24">
        <v>40</v>
      </c>
      <c r="R48" s="85"/>
      <c r="S48" s="86">
        <f>Расчет!N63*F48*1000/(_sk*240)</f>
        <v>1.2776229447610283</v>
      </c>
      <c r="T48" s="85"/>
      <c r="U48" s="85"/>
    </row>
    <row r="49" spans="1:21">
      <c r="A49" s="34">
        <f>796*(SQRT(SIN(Расчет!D64*PI()/180)^2+0.002514)-SIN(Расчет!D64*PI()/180))</f>
        <v>2.1932547813404417</v>
      </c>
      <c r="B49" s="9">
        <f t="shared" si="2"/>
        <v>0.60048847085825019</v>
      </c>
      <c r="C49" s="29">
        <f t="shared" si="6"/>
        <v>0.74588471849581184</v>
      </c>
      <c r="D49" s="29">
        <f t="shared" si="7"/>
        <v>0.8208370895865541</v>
      </c>
      <c r="E49" s="38">
        <f t="shared" si="3"/>
        <v>0.43358598819189692</v>
      </c>
      <c r="F49" s="38">
        <f t="shared" si="4"/>
        <v>0.6976017172038057</v>
      </c>
      <c r="G49" s="38">
        <f t="shared" si="5"/>
        <v>0.86062630549202979</v>
      </c>
      <c r="H49" s="24">
        <f>Расчет!L64*E49*240</f>
        <v>582.17173753732948</v>
      </c>
      <c r="I49" s="24">
        <f>Расчет!M64*E49*240</f>
        <v>104195.10831421126</v>
      </c>
      <c r="J49" s="37">
        <f>Расчет!N64*E49*240</f>
        <v>42596.582584382952</v>
      </c>
      <c r="K49" s="80">
        <f>Расчет!L64*F49*240</f>
        <v>936.66311844427389</v>
      </c>
      <c r="L49" s="80">
        <f>Расчет!M64*F49*240</f>
        <v>167640.76437834644</v>
      </c>
      <c r="M49" s="80">
        <f>Расчет!N64*F49*240</f>
        <v>68534.154624774877</v>
      </c>
      <c r="N49" s="24">
        <f>Расчет!L64*G49*240</f>
        <v>1155.5546657030809</v>
      </c>
      <c r="O49" s="24">
        <f>Расчет!M64*G49*240</f>
        <v>206817.22555829899</v>
      </c>
      <c r="P49" s="24">
        <f>Расчет!N64*G49*240</f>
        <v>84550.101928014192</v>
      </c>
      <c r="Q49" s="24">
        <v>41</v>
      </c>
      <c r="R49" s="85"/>
      <c r="S49" s="86">
        <f>Расчет!N64*F49*1000/(_sk*240)</f>
        <v>1.3220323037186512</v>
      </c>
      <c r="T49" s="85"/>
      <c r="U49" s="85"/>
    </row>
    <row r="50" spans="1:21">
      <c r="A50" s="34">
        <f>796*(SQRT(SIN(Расчет!D65*PI()/180)^2+0.002514)-SIN(Расчет!D65*PI()/180))</f>
        <v>2.144424415782888</v>
      </c>
      <c r="B50" s="9">
        <f t="shared" si="2"/>
        <v>0.59881300051992914</v>
      </c>
      <c r="C50" s="29">
        <f t="shared" si="6"/>
        <v>0.74448081068485406</v>
      </c>
      <c r="D50" s="29">
        <f t="shared" si="7"/>
        <v>0.81980829347049555</v>
      </c>
      <c r="E50" s="38">
        <f t="shared" si="3"/>
        <v>0.44186416158407771</v>
      </c>
      <c r="F50" s="38">
        <f t="shared" si="4"/>
        <v>0.70480740262992081</v>
      </c>
      <c r="G50" s="38">
        <f t="shared" si="5"/>
        <v>0.86662953979264579</v>
      </c>
      <c r="H50" s="24">
        <f>Расчет!L65*E50*240</f>
        <v>294.89017820069813</v>
      </c>
      <c r="I50" s="24">
        <f>Расчет!M65*E50*240</f>
        <v>105589.04371503525</v>
      </c>
      <c r="J50" s="37">
        <f>Расчет!N65*E50*240</f>
        <v>44404.251994427657</v>
      </c>
      <c r="K50" s="80">
        <f>Расчет!L65*F50*240</f>
        <v>470.37256837848497</v>
      </c>
      <c r="L50" s="80">
        <f>Расчет!M65*F50*240</f>
        <v>168422.66496603066</v>
      </c>
      <c r="M50" s="80">
        <f>Расчет!N65*F50*240</f>
        <v>70828.205215194772</v>
      </c>
      <c r="N50" s="24">
        <f>Расчет!L65*G50*240</f>
        <v>578.36901392333084</v>
      </c>
      <c r="O50" s="24">
        <f>Расчет!M65*G50*240</f>
        <v>207092.11635054662</v>
      </c>
      <c r="P50" s="24">
        <f>Расчет!N65*G50*240</f>
        <v>87090.196074761698</v>
      </c>
      <c r="Q50" s="24">
        <v>42</v>
      </c>
      <c r="R50" s="85"/>
      <c r="S50" s="86">
        <f>Расчет!N65*F50*1000/(_sk*240)</f>
        <v>1.3662848228239732</v>
      </c>
      <c r="T50" s="85"/>
      <c r="U50" s="85"/>
    </row>
    <row r="51" spans="1:21">
      <c r="A51" s="34">
        <f>796*(SQRT(SIN(Расчет!D66*PI()/180)^2+0.002514)-SIN(Расчет!D66*PI()/180))</f>
        <v>2.0982522304255071</v>
      </c>
      <c r="B51" s="9">
        <f t="shared" si="2"/>
        <v>0.59721133800811665</v>
      </c>
      <c r="C51" s="29">
        <f t="shared" si="6"/>
        <v>0.74313911269877475</v>
      </c>
      <c r="D51" s="29">
        <f t="shared" si="7"/>
        <v>0.81882502211967179</v>
      </c>
      <c r="E51" s="38">
        <f t="shared" si="3"/>
        <v>0.44991564188899591</v>
      </c>
      <c r="F51" s="38">
        <f t="shared" si="4"/>
        <v>0.71177628440669782</v>
      </c>
      <c r="G51" s="38">
        <f t="shared" si="5"/>
        <v>0.872416692447466</v>
      </c>
      <c r="H51" s="24">
        <f>Расчет!L66*E51*240</f>
        <v>1.1906210595589705E-12</v>
      </c>
      <c r="I51" s="24">
        <f>Расчет!M66*E51*240</f>
        <v>106862.68254053526</v>
      </c>
      <c r="J51" s="37">
        <f>Расчет!N66*E51*240</f>
        <v>46213.991740028927</v>
      </c>
      <c r="K51" s="80">
        <f>Расчет!L66*F51*240</f>
        <v>1.8835882885759627E-12</v>
      </c>
      <c r="L51" s="80">
        <f>Расчет!M66*F51*240</f>
        <v>169059.07694403062</v>
      </c>
      <c r="M51" s="80">
        <f>Расчет!N66*F51*240</f>
        <v>73111.535287397928</v>
      </c>
      <c r="N51" s="24">
        <f>Расчет!L66*G51*240</f>
        <v>2.3086943196231641E-12</v>
      </c>
      <c r="O51" s="24">
        <f>Расчет!M66*G51*240</f>
        <v>207213.92938607579</v>
      </c>
      <c r="P51" s="24">
        <f>Расчет!N66*G51*240</f>
        <v>89612.038490935272</v>
      </c>
      <c r="Q51" s="24">
        <v>43</v>
      </c>
      <c r="R51" s="85"/>
      <c r="S51" s="86">
        <f>Расчет!N66*F51*1000/(_sk*240)</f>
        <v>1.4103305418093735</v>
      </c>
      <c r="T51" s="85"/>
      <c r="U51" s="85"/>
    </row>
    <row r="52" spans="1:21">
      <c r="A52" s="34">
        <f>796*(SQRT(SIN(Расчет!D67*PI()/180)^2+0.002514)-SIN(Расчет!D67*PI()/180))</f>
        <v>2.0545625304832491</v>
      </c>
      <c r="B52" s="9">
        <f t="shared" si="2"/>
        <v>0.59568011595151471</v>
      </c>
      <c r="C52" s="29">
        <f t="shared" si="6"/>
        <v>0.74185675042935306</v>
      </c>
      <c r="D52" s="29">
        <f t="shared" si="7"/>
        <v>0.81788517876006928</v>
      </c>
      <c r="E52" s="38">
        <f t="shared" si="3"/>
        <v>0.45774254011682958</v>
      </c>
      <c r="F52" s="38">
        <f t="shared" si="4"/>
        <v>0.718514211532568</v>
      </c>
      <c r="G52" s="38">
        <f t="shared" si="5"/>
        <v>0.87799465565446533</v>
      </c>
      <c r="H52" s="24">
        <f>Расчет!L67*E52*240</f>
        <v>301.66960201719735</v>
      </c>
      <c r="I52" s="24">
        <f>Расчет!M67*E52*240</f>
        <v>108016.49952957215</v>
      </c>
      <c r="J52" s="37">
        <f>Расчет!N67*E52*240</f>
        <v>48023.255381655261</v>
      </c>
      <c r="K52" s="80">
        <f>Расчет!L67*F52*240</f>
        <v>473.52797094499465</v>
      </c>
      <c r="L52" s="80">
        <f>Расчет!M67*F52*240</f>
        <v>169552.49554081162</v>
      </c>
      <c r="M52" s="80">
        <f>Расчет!N67*F52*240</f>
        <v>75381.657704285855</v>
      </c>
      <c r="N52" s="24">
        <f>Расчет!L67*G52*240</f>
        <v>578.63159993149748</v>
      </c>
      <c r="O52" s="24">
        <f>Расчет!M67*G52*240</f>
        <v>207186.1384901258</v>
      </c>
      <c r="P52" s="24">
        <f>Расчет!N67*G52*240</f>
        <v>92113.268654168132</v>
      </c>
      <c r="Q52" s="24">
        <v>44</v>
      </c>
      <c r="R52" s="85"/>
      <c r="S52" s="86">
        <f>Расчет!N67*F52*1000/(_sk*240)</f>
        <v>1.4541214834931684</v>
      </c>
      <c r="T52" s="85"/>
      <c r="U52" s="85"/>
    </row>
    <row r="53" spans="1:21">
      <c r="A53" s="34">
        <f>796*(SQRT(SIN(Расчет!D68*PI()/180)^2+0.002514)-SIN(Расчет!D68*PI()/180))</f>
        <v>2.0131940424401407</v>
      </c>
      <c r="B53" s="9">
        <f t="shared" si="2"/>
        <v>0.59421611308568389</v>
      </c>
      <c r="C53" s="29">
        <f t="shared" si="6"/>
        <v>0.74063097850729431</v>
      </c>
      <c r="D53" s="29">
        <f t="shared" si="7"/>
        <v>0.81698675977202961</v>
      </c>
      <c r="E53" s="38">
        <f t="shared" si="3"/>
        <v>0.46534728495407934</v>
      </c>
      <c r="F53" s="38">
        <f t="shared" si="4"/>
        <v>0.72502701881237963</v>
      </c>
      <c r="G53" s="38">
        <f t="shared" si="5"/>
        <v>0.88337015175199396</v>
      </c>
      <c r="H53" s="24">
        <f>Расчет!L68*E53*240</f>
        <v>609.3048688351447</v>
      </c>
      <c r="I53" s="24">
        <f>Расчет!M68*E53*240</f>
        <v>109051.3034404816</v>
      </c>
      <c r="J53" s="37">
        <f>Расчет!N68*E53*240</f>
        <v>49829.580550811603</v>
      </c>
      <c r="K53" s="80">
        <f>Расчет!L68*F53*240</f>
        <v>949.31786835933985</v>
      </c>
      <c r="L53" s="80">
        <f>Расчет!M68*F53*240</f>
        <v>169905.66827709923</v>
      </c>
      <c r="M53" s="80">
        <f>Расчет!N68*F53*240</f>
        <v>77636.194308066886</v>
      </c>
      <c r="N53" s="24">
        <f>Расчет!L68*G53*240</f>
        <v>1156.6452665545141</v>
      </c>
      <c r="O53" s="24">
        <f>Расчет!M68*G53*240</f>
        <v>207012.41757213027</v>
      </c>
      <c r="P53" s="24">
        <f>Расчет!N68*G53*240</f>
        <v>94591.6427496775</v>
      </c>
      <c r="Q53" s="24">
        <v>45</v>
      </c>
      <c r="R53" s="85"/>
      <c r="S53" s="86">
        <f>Расчет!N68*F53*1000/(_sk*240)</f>
        <v>1.497611772917957</v>
      </c>
      <c r="T53" s="85"/>
      <c r="U53" s="85"/>
    </row>
    <row r="54" spans="1:21">
      <c r="A54" s="34">
        <f>796*(SQRT(SIN(Расчет!D69*PI()/180)^2+0.002514)-SIN(Расчет!D69*PI()/180))</f>
        <v>1.973998460289168</v>
      </c>
      <c r="B54" s="9">
        <f t="shared" si="2"/>
        <v>0.59281625089143908</v>
      </c>
      <c r="C54" s="29">
        <f t="shared" si="6"/>
        <v>0.73945917673649508</v>
      </c>
      <c r="D54" s="29">
        <f t="shared" si="7"/>
        <v>0.81612785222826134</v>
      </c>
      <c r="E54" s="38">
        <f t="shared" si="3"/>
        <v>0.47273259804379697</v>
      </c>
      <c r="F54" s="38">
        <f t="shared" si="4"/>
        <v>0.73132052319799901</v>
      </c>
      <c r="G54" s="38">
        <f t="shared" si="5"/>
        <v>0.88854974044414303</v>
      </c>
      <c r="H54" s="24">
        <f>Расчет!L69*E54*240</f>
        <v>922.11041307982987</v>
      </c>
      <c r="I54" s="24">
        <f>Расчет!M69*E54*240</f>
        <v>109968.21770721227</v>
      </c>
      <c r="J54" s="37">
        <f>Расчет!N69*E54*240</f>
        <v>51630.596193756908</v>
      </c>
      <c r="K54" s="80">
        <f>Расчет!L69*F54*240</f>
        <v>1426.511039286077</v>
      </c>
      <c r="L54" s="80">
        <f>Расчет!M69*F54*240</f>
        <v>170121.57579481989</v>
      </c>
      <c r="M54" s="80">
        <f>Расчет!N69*F54*240</f>
        <v>79872.881154569186</v>
      </c>
      <c r="N54" s="24">
        <f>Расчет!L69*G54*240</f>
        <v>1733.2017542124636</v>
      </c>
      <c r="O54" s="24">
        <f>Расчет!M69*G54*240</f>
        <v>206696.62237211701</v>
      </c>
      <c r="P54" s="24">
        <f>Расчет!N69*G54*240</f>
        <v>97045.037801029277</v>
      </c>
      <c r="Q54" s="24">
        <v>46</v>
      </c>
      <c r="R54" s="85"/>
      <c r="S54" s="86">
        <f>Расчет!N69*F54*1000/(_sk*240)</f>
        <v>1.5407577383211648</v>
      </c>
      <c r="T54" s="85"/>
      <c r="U54" s="85"/>
    </row>
    <row r="55" spans="1:21">
      <c r="A55" s="34">
        <f>796*(SQRT(SIN(Расчет!D70*PI()/180)^2+0.002514)-SIN(Расчет!D70*PI()/180))</f>
        <v>1.9368391649877137</v>
      </c>
      <c r="B55" s="9">
        <f t="shared" si="2"/>
        <v>0.59147758953617446</v>
      </c>
      <c r="C55" s="29">
        <f t="shared" si="6"/>
        <v>0.73833884603588273</v>
      </c>
      <c r="D55" s="29">
        <f t="shared" si="7"/>
        <v>0.81530663105062395</v>
      </c>
      <c r="E55" s="38">
        <f t="shared" si="3"/>
        <v>0.47990146892200958</v>
      </c>
      <c r="F55" s="38">
        <f t="shared" si="4"/>
        <v>0.73740051841922583</v>
      </c>
      <c r="G55" s="38">
        <f t="shared" si="5"/>
        <v>0.89353982397043774</v>
      </c>
      <c r="H55" s="24">
        <f>Расчет!L70*E55*240</f>
        <v>1239.3118808357649</v>
      </c>
      <c r="I55" s="24">
        <f>Расчет!M70*E55*240</f>
        <v>110768.65997381361</v>
      </c>
      <c r="J55" s="37">
        <f>Расчет!N70*E55*240</f>
        <v>53424.028867507193</v>
      </c>
      <c r="K55" s="80">
        <f>Расчет!L70*F55*240</f>
        <v>1904.2851139093198</v>
      </c>
      <c r="L55" s="80">
        <f>Расчет!M70*F55*240</f>
        <v>170203.41169776113</v>
      </c>
      <c r="M55" s="80">
        <f>Расчет!N70*F55*240</f>
        <v>82089.572827179014</v>
      </c>
      <c r="N55" s="24">
        <f>Расчет!L70*G55*240</f>
        <v>2307.5039181145426</v>
      </c>
      <c r="O55" s="24">
        <f>Расчет!M70*G55*240</f>
        <v>206242.77136881955</v>
      </c>
      <c r="P55" s="24">
        <f>Расчет!N70*G55*240</f>
        <v>99471.454957812995</v>
      </c>
      <c r="Q55" s="24">
        <v>47</v>
      </c>
      <c r="R55" s="85"/>
      <c r="S55" s="86">
        <f>Расчет!N70*F55*1000/(_sk*240)</f>
        <v>1.5835179943514468</v>
      </c>
      <c r="T55" s="85"/>
      <c r="U55" s="85"/>
    </row>
    <row r="56" spans="1:21">
      <c r="A56" s="34">
        <f>796*(SQRT(SIN(Расчет!D71*PI()/180)^2+0.002514)-SIN(Расчет!D71*PI()/180))</f>
        <v>1.9015900936892787</v>
      </c>
      <c r="B56" s="9">
        <f t="shared" si="2"/>
        <v>0.59019732334113351</v>
      </c>
      <c r="C56" s="29">
        <f t="shared" si="6"/>
        <v>0.73726760406411829</v>
      </c>
      <c r="D56" s="29">
        <f t="shared" si="7"/>
        <v>0.81452135591709074</v>
      </c>
      <c r="E56" s="38">
        <f t="shared" si="3"/>
        <v>0.48685712996041397</v>
      </c>
      <c r="F56" s="38">
        <f t="shared" si="4"/>
        <v>0.74327276848257184</v>
      </c>
      <c r="G56" s="38">
        <f t="shared" si="5"/>
        <v>0.89834665077129228</v>
      </c>
      <c r="H56" s="24">
        <f>Расчет!L71*E56*240</f>
        <v>1560.1583311134318</v>
      </c>
      <c r="I56" s="24">
        <f>Расчет!M71*E56*240</f>
        <v>111454.32078259625</v>
      </c>
      <c r="J56" s="37">
        <f>Расчет!N71*E56*240</f>
        <v>55207.708095546994</v>
      </c>
      <c r="K56" s="80">
        <f>Расчет!L71*F56*240</f>
        <v>2381.8552315997049</v>
      </c>
      <c r="L56" s="80">
        <f>Расчет!M71*F56*240</f>
        <v>170154.56171744</v>
      </c>
      <c r="M56" s="80">
        <f>Расчет!N71*F56*240</f>
        <v>84284.245854818611</v>
      </c>
      <c r="N56" s="24">
        <f>Расчет!L71*G56*240</f>
        <v>2878.7973415170904</v>
      </c>
      <c r="O56" s="24">
        <f>Расчет!M71*G56*240</f>
        <v>205655.02614119183</v>
      </c>
      <c r="P56" s="24">
        <f>Расчет!N71*G56*240</f>
        <v>101869.02196220559</v>
      </c>
      <c r="Q56" s="24">
        <v>48</v>
      </c>
      <c r="R56" s="85"/>
      <c r="S56" s="86">
        <f>Расчет!N71*F56*1000/(_sk*240)</f>
        <v>1.6258535080019021</v>
      </c>
      <c r="T56" s="85"/>
      <c r="U56" s="85"/>
    </row>
    <row r="57" spans="1:21">
      <c r="A57" s="34">
        <f>796*(SQRT(SIN(Расчет!D72*PI()/180)^2+0.002514)-SIN(Расчет!D72*PI()/180))</f>
        <v>1.8681347388347298</v>
      </c>
      <c r="B57" s="9">
        <f t="shared" si="2"/>
        <v>0.58897277594689679</v>
      </c>
      <c r="C57" s="29">
        <f t="shared" si="6"/>
        <v>0.7362431806613865</v>
      </c>
      <c r="D57" s="29">
        <f t="shared" si="7"/>
        <v>0.81377036801974478</v>
      </c>
      <c r="E57" s="38">
        <f t="shared" si="3"/>
        <v>0.49360303159898944</v>
      </c>
      <c r="F57" s="38">
        <f t="shared" si="4"/>
        <v>0.748943000482717</v>
      </c>
      <c r="G57" s="38">
        <f t="shared" si="5"/>
        <v>0.90297631807174128</v>
      </c>
      <c r="H57" s="24">
        <f>Расчет!L72*E57*240</f>
        <v>1883.9243287303366</v>
      </c>
      <c r="I57" s="24">
        <f>Расчет!M72*E57*240</f>
        <v>112027.14167323179</v>
      </c>
      <c r="J57" s="37">
        <f>Расчет!N72*E57*240</f>
        <v>56979.570798286128</v>
      </c>
      <c r="K57" s="80">
        <f>Расчет!L72*F57*240</f>
        <v>2858.4750277384146</v>
      </c>
      <c r="L57" s="80">
        <f>Расчет!M72*F57*240</f>
        <v>169978.5824824833</v>
      </c>
      <c r="M57" s="80">
        <f>Расчет!N72*F57*240</f>
        <v>86455.001262138074</v>
      </c>
      <c r="N57" s="24">
        <f>Расчет!L72*G57*240</f>
        <v>3446.3707574323148</v>
      </c>
      <c r="O57" s="24">
        <f>Расчет!M72*G57*240</f>
        <v>204937.67144116396</v>
      </c>
      <c r="P57" s="24">
        <f>Расчет!N72*G57*240</f>
        <v>104235.99481970818</v>
      </c>
      <c r="Q57" s="24">
        <v>49</v>
      </c>
      <c r="R57" s="85"/>
      <c r="S57" s="86">
        <f>Расчет!N72*F57*1000/(_sk*240)</f>
        <v>1.6677276478035894</v>
      </c>
      <c r="T57" s="85"/>
      <c r="U57" s="85"/>
    </row>
    <row r="58" spans="1:21">
      <c r="A58" s="34">
        <f>796*(SQRT(SIN(Расчет!D73*PI()/180)^2+0.002514)-SIN(Расчет!D73*PI()/180))</f>
        <v>1.8363652601339036</v>
      </c>
      <c r="B58" s="9">
        <f t="shared" si="2"/>
        <v>0.58780139530961828</v>
      </c>
      <c r="C58" s="29">
        <f t="shared" si="6"/>
        <v>0.73526341321049393</v>
      </c>
      <c r="D58" s="29">
        <f t="shared" si="7"/>
        <v>0.81305208675083018</v>
      </c>
      <c r="E58" s="38">
        <f t="shared" si="3"/>
        <v>0.50014281809498251</v>
      </c>
      <c r="F58" s="38">
        <f t="shared" si="4"/>
        <v>0.7544168970665539</v>
      </c>
      <c r="G58" s="38">
        <f t="shared" si="5"/>
        <v>0.90743477370575121</v>
      </c>
      <c r="H58" s="24">
        <f>Расчет!L73*E58*240</f>
        <v>2209.9117502258928</v>
      </c>
      <c r="I58" s="24">
        <f>Расчет!M73*E58*240</f>
        <v>112489.29293182107</v>
      </c>
      <c r="J58" s="37">
        <f>Расчет!N73*E58*240</f>
        <v>58737.664820241123</v>
      </c>
      <c r="K58" s="80">
        <f>Расчет!L73*F58*240</f>
        <v>3333.4373804398347</v>
      </c>
      <c r="L58" s="80">
        <f>Расчет!M73*F58*240</f>
        <v>169679.18013913886</v>
      </c>
      <c r="M58" s="80">
        <f>Расчет!N73*F58*240</f>
        <v>88600.066283879205</v>
      </c>
      <c r="N58" s="24">
        <f>Расчет!L73*G58*240</f>
        <v>4009.5562635772485</v>
      </c>
      <c r="O58" s="24">
        <f>Расчет!M73*G58*240</f>
        <v>204095.0952064287</v>
      </c>
      <c r="P58" s="24">
        <f>Расчет!N73*G58*240</f>
        <v>106570.75870284198</v>
      </c>
      <c r="Q58" s="24">
        <v>50</v>
      </c>
      <c r="R58" s="85"/>
      <c r="S58" s="86">
        <f>Расчет!N73*F58*1000/(_sk*240)</f>
        <v>1.7091062168958182</v>
      </c>
      <c r="T58" s="85"/>
      <c r="U58" s="85"/>
    </row>
    <row r="59" spans="1:21">
      <c r="A59" s="34">
        <f>796*(SQRT(SIN(Расчет!D74*PI()/180)^2+0.002514)-SIN(Расчет!D74*PI()/180))</f>
        <v>1.8061816949302179</v>
      </c>
      <c r="B59" s="9">
        <f t="shared" si="2"/>
        <v>0.58668074862898656</v>
      </c>
      <c r="C59" s="29">
        <f t="shared" si="6"/>
        <v>0.73432624199418717</v>
      </c>
      <c r="D59" s="29">
        <f t="shared" si="7"/>
        <v>0.81236500637501396</v>
      </c>
      <c r="E59" s="38">
        <f t="shared" si="3"/>
        <v>0.50648030396806054</v>
      </c>
      <c r="F59" s="38">
        <f t="shared" si="4"/>
        <v>0.75970008880872908</v>
      </c>
      <c r="G59" s="38">
        <f t="shared" si="5"/>
        <v>0.91172781742702802</v>
      </c>
      <c r="H59" s="24">
        <f>Расчет!L74*E59*240</f>
        <v>2537.4513058624711</v>
      </c>
      <c r="I59" s="24">
        <f>Расчет!M74*E59*240</f>
        <v>112843.15121098832</v>
      </c>
      <c r="J59" s="37">
        <f>Расчет!N74*E59*240</f>
        <v>60480.151582591148</v>
      </c>
      <c r="K59" s="80">
        <f>Расчет!L74*F59*240</f>
        <v>3806.0749200093455</v>
      </c>
      <c r="L59" s="80">
        <f>Расчет!M74*F59*240</f>
        <v>169260.18904350276</v>
      </c>
      <c r="M59" s="80">
        <f>Расчет!N74*F59*240</f>
        <v>90717.795279473241</v>
      </c>
      <c r="N59" s="24">
        <f>Расчет!L74*G59*240</f>
        <v>4567.7293328019396</v>
      </c>
      <c r="O59" s="24">
        <f>Расчет!M74*G59*240</f>
        <v>203131.76871665753</v>
      </c>
      <c r="P59" s="24">
        <f>Расчет!N74*G59*240</f>
        <v>108871.82812054416</v>
      </c>
      <c r="Q59" s="24">
        <v>51</v>
      </c>
      <c r="R59" s="85"/>
      <c r="S59" s="86">
        <f>Расчет!N74*F59*1000/(_sk*240)</f>
        <v>1.7499574706688512</v>
      </c>
      <c r="T59" s="85"/>
      <c r="U59" s="85"/>
    </row>
    <row r="60" spans="1:21">
      <c r="A60" s="34">
        <f>796*(SQRT(SIN(Расчет!D75*PI()/180)^2+0.002514)-SIN(Расчет!D75*PI()/180))</f>
        <v>1.7774912545115864</v>
      </c>
      <c r="B60" s="9">
        <f t="shared" si="2"/>
        <v>0.58560851728409502</v>
      </c>
      <c r="C60" s="29">
        <f t="shared" si="6"/>
        <v>0.73342970560583609</v>
      </c>
      <c r="D60" s="29">
        <f t="shared" si="7"/>
        <v>0.81170769273125509</v>
      </c>
      <c r="E60" s="38">
        <f t="shared" si="3"/>
        <v>0.51261945128199138</v>
      </c>
      <c r="F60" s="38">
        <f t="shared" si="4"/>
        <v>0.76479814669393964</v>
      </c>
      <c r="G60" s="38">
        <f t="shared" si="5"/>
        <v>0.91586110189308212</v>
      </c>
      <c r="H60" s="24">
        <f>Расчет!L75*E60*240</f>
        <v>2865.9037837913756</v>
      </c>
      <c r="I60" s="24">
        <f>Расчет!M75*E60*240</f>
        <v>113091.27722391079</v>
      </c>
      <c r="J60" s="37">
        <f>Расчет!N75*E60*240</f>
        <v>62205.307895779202</v>
      </c>
      <c r="K60" s="80">
        <f>Расчет!L75*F60*240</f>
        <v>4275.7603071153571</v>
      </c>
      <c r="L60" s="80">
        <f>Расчет!M75*F60*240</f>
        <v>168725.55072148121</v>
      </c>
      <c r="M60" s="80">
        <f>Расчет!N75*F60*240</f>
        <v>92806.669887848533</v>
      </c>
      <c r="N60" s="24">
        <f>Расчет!L75*G60*240</f>
        <v>5120.3086242212057</v>
      </c>
      <c r="O60" s="24">
        <f>Расчет!M75*G60*240</f>
        <v>202052.22707362691</v>
      </c>
      <c r="P60" s="24">
        <f>Расчет!N75*G60*240</f>
        <v>111137.84638984929</v>
      </c>
      <c r="Q60" s="24">
        <v>52</v>
      </c>
      <c r="R60" s="85"/>
      <c r="S60" s="86">
        <f>Расчет!N75*F60*1000/(_sk*240)</f>
        <v>1.7902521197501646</v>
      </c>
      <c r="T60" s="85"/>
      <c r="U60" s="85"/>
    </row>
    <row r="61" spans="1:21">
      <c r="A61" s="34">
        <f>796*(SQRT(SIN(Расчет!D76*PI()/180)^2+0.002514)-SIN(Расчет!D76*PI()/180))</f>
        <v>1.7502076956800674</v>
      </c>
      <c r="B61" s="9">
        <f t="shared" si="2"/>
        <v>0.58458249183406008</v>
      </c>
      <c r="C61" s="29">
        <f t="shared" si="6"/>
        <v>0.73257193645527208</v>
      </c>
      <c r="D61" s="29">
        <f t="shared" si="7"/>
        <v>0.81107877999620737</v>
      </c>
      <c r="E61" s="38">
        <f t="shared" si="3"/>
        <v>0.5185643478694576</v>
      </c>
      <c r="F61" s="38">
        <f t="shared" si="4"/>
        <v>0.76971657485074041</v>
      </c>
      <c r="G61" s="38">
        <f t="shared" si="5"/>
        <v>0.91984013346313132</v>
      </c>
      <c r="H61" s="24">
        <f>Расчет!L76*E61*240</f>
        <v>3194.6610250981162</v>
      </c>
      <c r="I61" s="24">
        <f>Расчет!M76*E61*240</f>
        <v>113236.39369675139</v>
      </c>
      <c r="J61" s="37">
        <f>Расчет!N76*E61*240</f>
        <v>63911.526972147578</v>
      </c>
      <c r="K61" s="80">
        <f>Расчет!L76*F61*240</f>
        <v>4741.9062882948074</v>
      </c>
      <c r="L61" s="80">
        <f>Расчет!M76*F61*240</f>
        <v>168079.29326960773</v>
      </c>
      <c r="M61" s="80">
        <f>Расчет!N76*F61*240</f>
        <v>94865.298466037406</v>
      </c>
      <c r="N61" s="24">
        <f>Расчет!L76*G61*240</f>
        <v>5666.7556027886958</v>
      </c>
      <c r="O61" s="24">
        <f>Расчет!M76*G61*240</f>
        <v>200861.05016445206</v>
      </c>
      <c r="P61" s="24">
        <f>Расчет!N76*G61*240</f>
        <v>113367.58445008259</v>
      </c>
      <c r="Q61" s="24">
        <v>53</v>
      </c>
      <c r="R61" s="85"/>
      <c r="S61" s="86">
        <f>Расчет!N76*F61*1000/(_sk*240)</f>
        <v>1.8299633191751044</v>
      </c>
      <c r="T61" s="85"/>
      <c r="U61" s="85"/>
    </row>
    <row r="62" spans="1:21">
      <c r="A62" s="34">
        <f>796*(SQRT(SIN(Расчет!D77*PI()/180)^2+0.002514)-SIN(Расчет!D77*PI()/180))</f>
        <v>1.7242507583630409</v>
      </c>
      <c r="B62" s="9">
        <f t="shared" si="2"/>
        <v>0.58360056712471442</v>
      </c>
      <c r="C62" s="29">
        <f t="shared" si="6"/>
        <v>0.73175115639934629</v>
      </c>
      <c r="D62" s="29">
        <f t="shared" si="7"/>
        <v>0.81047696753192389</v>
      </c>
      <c r="E62" s="38">
        <f t="shared" si="3"/>
        <v>0.5243191865801855</v>
      </c>
      <c r="F62" s="38">
        <f t="shared" si="4"/>
        <v>0.77446080364361414</v>
      </c>
      <c r="G62" s="38">
        <f t="shared" si="5"/>
        <v>0.9236702729159435</v>
      </c>
      <c r="H62" s="24">
        <f>Расчет!L77*E62*240</f>
        <v>3523.1466407141597</v>
      </c>
      <c r="I62" s="24">
        <f>Расчет!M77*E62*240</f>
        <v>113281.3637458646</v>
      </c>
      <c r="J62" s="37">
        <f>Расчет!N77*E62*240</f>
        <v>65597.318683463556</v>
      </c>
      <c r="K62" s="80">
        <f>Расчет!L77*F62*240</f>
        <v>5203.9655396141125</v>
      </c>
      <c r="L62" s="80">
        <f>Расчет!M77*F62*240</f>
        <v>167325.51134870548</v>
      </c>
      <c r="M62" s="80">
        <f>Расчет!N77*F62*240</f>
        <v>96892.414858619872</v>
      </c>
      <c r="N62" s="24">
        <f>Расчет!L77*G62*240</f>
        <v>6206.5739771543922</v>
      </c>
      <c r="O62" s="24">
        <f>Расчет!M77*G62*240</f>
        <v>199562.84424741525</v>
      </c>
      <c r="P62" s="24">
        <f>Расчет!N77*G62*240</f>
        <v>115559.9390632688</v>
      </c>
      <c r="Q62" s="24">
        <v>54</v>
      </c>
      <c r="R62" s="85"/>
      <c r="S62" s="86">
        <f>Расчет!N77*F62*1000/(_sk*240)</f>
        <v>1.8690666446493029</v>
      </c>
      <c r="T62" s="85"/>
      <c r="U62" s="85"/>
    </row>
    <row r="63" spans="1:21">
      <c r="A63" s="34">
        <f>796*(SQRT(SIN(Расчет!D78*PI()/180)^2+0.002514)-SIN(Расчет!D78*PI()/180))</f>
        <v>1.6995456613064444</v>
      </c>
      <c r="B63" s="9">
        <f t="shared" si="2"/>
        <v>0.58266073753095959</v>
      </c>
      <c r="C63" s="29">
        <f t="shared" si="6"/>
        <v>0.73096567251757771</v>
      </c>
      <c r="D63" s="29">
        <f t="shared" si="7"/>
        <v>0.80990101683374016</v>
      </c>
      <c r="E63" s="38">
        <f t="shared" si="3"/>
        <v>0.52988824560829717</v>
      </c>
      <c r="F63" s="38">
        <f t="shared" si="4"/>
        <v>0.77903618319846835</v>
      </c>
      <c r="G63" s="38">
        <f t="shared" si="5"/>
        <v>0.92735673616564529</v>
      </c>
      <c r="H63" s="24">
        <f>Расчет!L78*E63*240</f>
        <v>3850.8164830862402</v>
      </c>
      <c r="I63" s="24">
        <f>Расчет!M78*E63*240</f>
        <v>113229.16982752178</v>
      </c>
      <c r="J63" s="37">
        <f>Расчет!N78*E63*240</f>
        <v>67261.309112032046</v>
      </c>
      <c r="K63" s="80">
        <f>Расчет!L78*F63*240</f>
        <v>5661.430311097809</v>
      </c>
      <c r="L63" s="80">
        <f>Расчет!M78*F63*240</f>
        <v>166468.34690190482</v>
      </c>
      <c r="M63" s="80">
        <f>Расчет!N78*F63*240</f>
        <v>98886.876547746782</v>
      </c>
      <c r="N63" s="24">
        <f>Расчет!L78*G63*240</f>
        <v>6739.3089673620179</v>
      </c>
      <c r="O63" s="24">
        <f>Расчет!M78*G63*240</f>
        <v>198162.22428080972</v>
      </c>
      <c r="P63" s="24">
        <f>Расчет!N78*G63*240</f>
        <v>117713.93044727303</v>
      </c>
      <c r="Q63" s="24">
        <v>55</v>
      </c>
      <c r="R63" s="85"/>
      <c r="S63" s="86">
        <f>Расчет!N78*F63*1000/(_sk*240)</f>
        <v>1.9075400568623992</v>
      </c>
      <c r="T63" s="85"/>
      <c r="U63" s="85"/>
    </row>
    <row r="64" spans="1:21">
      <c r="A64" s="34">
        <f>796*(SQRT(SIN(Расчет!D79*PI()/180)^2+0.002514)-SIN(Расчет!D79*PI()/180))</f>
        <v>1.6760226489532908</v>
      </c>
      <c r="B64" s="9">
        <f t="shared" si="2"/>
        <v>0.58176109235495266</v>
      </c>
      <c r="C64" s="29">
        <f t="shared" si="6"/>
        <v>0.73021387304595531</v>
      </c>
      <c r="D64" s="29">
        <f t="shared" si="7"/>
        <v>0.80934974858871866</v>
      </c>
      <c r="E64" s="38">
        <f t="shared" si="3"/>
        <v>0.53527586993596599</v>
      </c>
      <c r="F64" s="38">
        <f t="shared" si="4"/>
        <v>0.78344797741322569</v>
      </c>
      <c r="G64" s="38">
        <f t="shared" si="5"/>
        <v>0.93090459503276035</v>
      </c>
      <c r="H64" s="24">
        <f>Расчет!L79*E64*240</f>
        <v>4177.1588870614905</v>
      </c>
      <c r="I64" s="24">
        <f>Расчет!M79*E64*240</f>
        <v>113082.89338974094</v>
      </c>
      <c r="J64" s="37">
        <f>Расчет!N79*E64*240</f>
        <v>68902.239447388158</v>
      </c>
      <c r="K64" s="80">
        <f>Расчет!L79*F64*240</f>
        <v>6113.831885964707</v>
      </c>
      <c r="L64" s="80">
        <f>Расчет!M79*F64*240</f>
        <v>165511.97070928372</v>
      </c>
      <c r="M64" s="80">
        <f>Расчет!N79*F64*240</f>
        <v>100847.66223584057</v>
      </c>
      <c r="N64" s="24">
        <f>Расчет!L79*G64*240</f>
        <v>7264.5464153141274</v>
      </c>
      <c r="O64" s="24">
        <f>Расчет!M79*G64*240</f>
        <v>196663.79709719171</v>
      </c>
      <c r="P64" s="24">
        <f>Расчет!N79*G64*240</f>
        <v>119828.69939064184</v>
      </c>
      <c r="Q64" s="24">
        <v>56</v>
      </c>
      <c r="R64" s="85"/>
      <c r="S64" s="86">
        <f>Расчет!N79*F64*1000/(_sk*240)</f>
        <v>1.9453638548580359</v>
      </c>
      <c r="T64" s="85"/>
      <c r="U64" s="85"/>
    </row>
    <row r="65" spans="1:21">
      <c r="A65" s="34">
        <f>796*(SQRT(SIN(Расчет!D80*PI()/180)^2+0.002514)-SIN(Расчет!D80*PI()/180))</f>
        <v>1.6536165835188212</v>
      </c>
      <c r="B65" s="9">
        <f t="shared" si="2"/>
        <v>0.58089981139305913</v>
      </c>
      <c r="C65" s="29">
        <f t="shared" si="6"/>
        <v>0.72949422347638238</v>
      </c>
      <c r="D65" s="29">
        <f t="shared" si="7"/>
        <v>0.80882203985083889</v>
      </c>
      <c r="E65" s="38">
        <f t="shared" si="3"/>
        <v>0.54048645391447636</v>
      </c>
      <c r="F65" s="38">
        <f t="shared" si="4"/>
        <v>0.78770135848655332</v>
      </c>
      <c r="G65" s="38">
        <f t="shared" si="5"/>
        <v>0.93431877811151254</v>
      </c>
      <c r="H65" s="24">
        <f>Расчет!L80*E65*240</f>
        <v>4501.694695683861</v>
      </c>
      <c r="I65" s="24">
        <f>Расчет!M80*E65*240</f>
        <v>112845.69533780174</v>
      </c>
      <c r="J65" s="37">
        <f>Расчет!N80*E65*240</f>
        <v>70518.964283040856</v>
      </c>
      <c r="K65" s="80">
        <f>Расчет!L80*F65*240</f>
        <v>6560.739869796972</v>
      </c>
      <c r="L65" s="80">
        <f>Расчет!M80*F65*240</f>
        <v>164460.56487293835</v>
      </c>
      <c r="M65" s="80">
        <f>Расчет!N80*F65*240</f>
        <v>102773.86891477137</v>
      </c>
      <c r="N65" s="24">
        <f>Расчет!L80*G65*240</f>
        <v>7781.9117519788197</v>
      </c>
      <c r="O65" s="24">
        <f>Расчет!M80*G65*240</f>
        <v>195072.14550809484</v>
      </c>
      <c r="P65" s="24">
        <f>Расчет!N80*G65*240</f>
        <v>121903.50389992523</v>
      </c>
      <c r="Q65" s="24">
        <v>57</v>
      </c>
      <c r="R65" s="85"/>
      <c r="S65" s="86">
        <f>Расчет!N80*F65*1000/(_sk*240)</f>
        <v>1.9825206194979046</v>
      </c>
      <c r="T65" s="85"/>
      <c r="U65" s="85"/>
    </row>
    <row r="66" spans="1:21">
      <c r="A66" s="34">
        <f>796*(SQRT(SIN(Расчет!D81*PI()/180)^2+0.002514)-SIN(Расчет!D81*PI()/180))</f>
        <v>1.6322665770542506</v>
      </c>
      <c r="B66" s="9">
        <f t="shared" si="2"/>
        <v>0.58007516067907805</v>
      </c>
      <c r="C66" s="29">
        <f t="shared" si="6"/>
        <v>0.72880526282513247</v>
      </c>
      <c r="D66" s="29">
        <f t="shared" si="7"/>
        <v>0.80831682133599736</v>
      </c>
      <c r="E66" s="38">
        <f t="shared" si="3"/>
        <v>0.54552442498957687</v>
      </c>
      <c r="F66" s="38">
        <f t="shared" si="4"/>
        <v>0.79180140198255444</v>
      </c>
      <c r="G66" s="38">
        <f t="shared" si="5"/>
        <v>0.93760407176131932</v>
      </c>
      <c r="H66" s="24">
        <f>Расчет!L81*E66*240</f>
        <v>4823.977087514736</v>
      </c>
      <c r="I66" s="24">
        <f>Расчет!M81*E66*240</f>
        <v>112520.79740720712</v>
      </c>
      <c r="J66" s="37">
        <f>Расчет!N81*E66*240</f>
        <v>72110.449369340451</v>
      </c>
      <c r="K66" s="80">
        <f>Расчет!L81*F66*240</f>
        <v>7001.76132553344</v>
      </c>
      <c r="L66" s="80">
        <f>Расчет!M81*F66*240</f>
        <v>163318.30630851013</v>
      </c>
      <c r="M66" s="80">
        <f>Расчет!N81*F66*240</f>
        <v>104664.70847630098</v>
      </c>
      <c r="N66" s="24">
        <f>Расчет!L81*G66*240</f>
        <v>8291.0688360535732</v>
      </c>
      <c r="O66" s="24">
        <f>Расчет!M81*G66*240</f>
        <v>193391.81340751817</v>
      </c>
      <c r="P66" s="24">
        <f>Расчет!N81*G66*240</f>
        <v>123937.71543139227</v>
      </c>
      <c r="Q66" s="24">
        <v>58</v>
      </c>
      <c r="R66" s="85"/>
      <c r="S66" s="86">
        <f>Расчет!N81*F66*1000/(_sk*240)</f>
        <v>2.0189951480767934</v>
      </c>
      <c r="T66" s="85"/>
      <c r="U66" s="85"/>
    </row>
    <row r="67" spans="1:21">
      <c r="A67" s="34">
        <f>796*(SQRT(SIN(Расчет!D82*PI()/180)^2+0.002514)-SIN(Расчет!D82*PI()/180))</f>
        <v>1.6119156589555463</v>
      </c>
      <c r="B67" s="9">
        <f t="shared" si="2"/>
        <v>0.57928548840691585</v>
      </c>
      <c r="C67" s="29">
        <f t="shared" si="6"/>
        <v>0.72814560007043272</v>
      </c>
      <c r="D67" s="29">
        <f t="shared" si="7"/>
        <v>0.80783307483742139</v>
      </c>
      <c r="E67" s="38">
        <f t="shared" si="3"/>
        <v>0.55039422856729991</v>
      </c>
      <c r="F67" s="38">
        <f t="shared" si="4"/>
        <v>0.79575308243824427</v>
      </c>
      <c r="G67" s="38">
        <f t="shared" si="5"/>
        <v>0.94076512124096978</v>
      </c>
      <c r="H67" s="24">
        <f>Расчет!L82*E67*240</f>
        <v>5143.5912227216559</v>
      </c>
      <c r="I67" s="24">
        <f>Расчет!M82*E67*240</f>
        <v>112111.46452083025</v>
      </c>
      <c r="J67" s="37">
        <f>Расчет!N82*E67*240</f>
        <v>73675.768879538198</v>
      </c>
      <c r="K67" s="80">
        <f>Расчет!L82*F67*240</f>
        <v>7436.5397706610884</v>
      </c>
      <c r="L67" s="80">
        <f>Расчет!M82*F67*240</f>
        <v>162089.35130250541</v>
      </c>
      <c r="M67" s="80">
        <f>Расчет!N82*F67*240</f>
        <v>106519.50391905579</v>
      </c>
      <c r="N67" s="24">
        <f>Расчет!L82*G67*240</f>
        <v>8791.7186792703524</v>
      </c>
      <c r="O67" s="24">
        <f>Расчет!M82*G67*240</f>
        <v>191627.2919267086</v>
      </c>
      <c r="P67" s="24">
        <f>Расчет!N82*G67*240</f>
        <v>125930.8147596342</v>
      </c>
      <c r="Q67" s="24">
        <v>59</v>
      </c>
      <c r="R67" s="85"/>
      <c r="S67" s="86">
        <f>Расчет!N82*F67*1000/(_sk*240)</f>
        <v>2.0547743811546257</v>
      </c>
      <c r="T67" s="85"/>
      <c r="U67" s="85"/>
    </row>
    <row r="68" spans="1:21">
      <c r="A68" s="34">
        <f>796*(SQRT(SIN(Расчет!D83*PI()/180)^2+0.002514)-SIN(Расчет!D83*PI()/180))</f>
        <v>1.5925104749485519</v>
      </c>
      <c r="B68" s="9">
        <f t="shared" si="2"/>
        <v>0.57852922103275661</v>
      </c>
      <c r="C68" s="29">
        <f t="shared" si="6"/>
        <v>0.72751391075698857</v>
      </c>
      <c r="D68" s="29">
        <f t="shared" si="7"/>
        <v>0.80736983076033642</v>
      </c>
      <c r="E68" s="38">
        <f t="shared" si="3"/>
        <v>0.55510031400675819</v>
      </c>
      <c r="F68" s="38">
        <f t="shared" si="4"/>
        <v>0.79956126951149797</v>
      </c>
      <c r="G68" s="38">
        <f t="shared" si="5"/>
        <v>0.94380643199620706</v>
      </c>
      <c r="H68" s="24">
        <f>Расчет!L83*E68*240</f>
        <v>5460.1537255289359</v>
      </c>
      <c r="I68" s="24">
        <f>Расчет!M83*E68*240</f>
        <v>111620.98819045158</v>
      </c>
      <c r="J68" s="37">
        <f>Расчет!N83*E68*240</f>
        <v>75214.102246283801</v>
      </c>
      <c r="K68" s="80">
        <f>Расчет!L83*F68*240</f>
        <v>7864.754053190286</v>
      </c>
      <c r="L68" s="80">
        <f>Расчет!M83*F68*240</f>
        <v>160777.82117881998</v>
      </c>
      <c r="M68" s="80">
        <f>Расчет!N83*F68*240</f>
        <v>108337.68520706354</v>
      </c>
      <c r="N68" s="24">
        <f>Расчет!L83*G68*240</f>
        <v>9283.5980737339705</v>
      </c>
      <c r="O68" s="24">
        <f>Расчет!M83*G68*240</f>
        <v>189783.00667766924</v>
      </c>
      <c r="P68" s="24">
        <f>Расчет!N83*G68*240</f>
        <v>127882.38753545142</v>
      </c>
      <c r="Q68" s="24">
        <v>60</v>
      </c>
      <c r="R68" s="85"/>
      <c r="S68" s="86">
        <f>Расчет!N83*F68*1000/(_sk*240)</f>
        <v>2.0898473226671208</v>
      </c>
      <c r="T68" s="85"/>
      <c r="U68" s="85"/>
    </row>
    <row r="69" spans="1:21">
      <c r="A69" s="34">
        <f>796*(SQRT(SIN(Расчет!D84*PI()/180)^2+0.002514)-SIN(Расчет!D84*PI()/180))</f>
        <v>1.5740010140763059</v>
      </c>
      <c r="B69" s="9">
        <f t="shared" si="2"/>
        <v>0.57780485955441685</v>
      </c>
      <c r="C69" s="29">
        <f t="shared" si="6"/>
        <v>0.72690893376356924</v>
      </c>
      <c r="D69" s="29">
        <f t="shared" si="7"/>
        <v>0.80692616577342735</v>
      </c>
      <c r="E69" s="38">
        <f t="shared" si="3"/>
        <v>0.55964712171864694</v>
      </c>
      <c r="F69" s="38">
        <f t="shared" si="4"/>
        <v>0.8032307246602417</v>
      </c>
      <c r="G69" s="38">
        <f t="shared" si="5"/>
        <v>0.94673237110557074</v>
      </c>
      <c r="H69" s="24">
        <f>Расчет!L84*E69*240</f>
        <v>5773.3120207229458</v>
      </c>
      <c r="I69" s="24">
        <f>Расчет!M84*E69*240</f>
        <v>111052.6710072188</v>
      </c>
      <c r="J69" s="37">
        <f>Расчет!N84*E69*240</f>
        <v>76724.730625340439</v>
      </c>
      <c r="K69" s="80">
        <f>Расчет!L84*F69*240</f>
        <v>8286.1171229721804</v>
      </c>
      <c r="L69" s="80">
        <f>Расчет!M84*F69*240</f>
        <v>159387.7891029841</v>
      </c>
      <c r="M69" s="80">
        <f>Расчет!N84*F69*240</f>
        <v>110118.78483409103</v>
      </c>
      <c r="N69" s="24">
        <f>Расчет!L84*G69*240</f>
        <v>9766.4781366626194</v>
      </c>
      <c r="O69" s="24">
        <f>Расчет!M84*G69*240</f>
        <v>187863.30610867866</v>
      </c>
      <c r="P69" s="24">
        <f>Расчет!N84*G69*240</f>
        <v>129792.11958474462</v>
      </c>
      <c r="Q69" s="24">
        <v>61</v>
      </c>
      <c r="R69" s="85"/>
      <c r="S69" s="86">
        <f>Расчет!N84*F69*1000/(_sk*240)</f>
        <v>2.1242049543613235</v>
      </c>
      <c r="T69" s="85"/>
      <c r="U69" s="85"/>
    </row>
    <row r="70" spans="1:21">
      <c r="A70" s="34">
        <f>796*(SQRT(SIN(Расчет!D85*PI()/180)^2+0.002514)-SIN(Расчет!D85*PI()/180))</f>
        <v>1.5563403606425785</v>
      </c>
      <c r="B70" s="9">
        <f t="shared" si="2"/>
        <v>0.57711097596389871</v>
      </c>
      <c r="C70" s="29">
        <f t="shared" si="6"/>
        <v>0.72632946822861011</v>
      </c>
      <c r="D70" s="29">
        <f t="shared" si="7"/>
        <v>0.80650120057373198</v>
      </c>
      <c r="E70" s="38">
        <f t="shared" si="3"/>
        <v>0.56403907134156295</v>
      </c>
      <c r="F70" s="38">
        <f t="shared" si="4"/>
        <v>0.80676609833817337</v>
      </c>
      <c r="G70" s="38">
        <f t="shared" si="5"/>
        <v>0.94954716888469826</v>
      </c>
      <c r="H70" s="24">
        <f>Расчет!L85*E70*240</f>
        <v>6082.7435417723618</v>
      </c>
      <c r="I70" s="24">
        <f>Расчет!M85*E70*240</f>
        <v>110409.81225079802</v>
      </c>
      <c r="J70" s="37">
        <f>Расчет!N85*E70*240</f>
        <v>78207.033042167372</v>
      </c>
      <c r="K70" s="80">
        <f>Расчет!L85*F70*240</f>
        <v>8700.3747146723545</v>
      </c>
      <c r="L70" s="80">
        <f>Расчет!M85*F70*240</f>
        <v>157923.26803879483</v>
      </c>
      <c r="M70" s="80">
        <f>Расчет!N85*F70*240</f>
        <v>111862.43314663199</v>
      </c>
      <c r="N70" s="24">
        <f>Расчет!L85*G70*240</f>
        <v>10240.162787666119</v>
      </c>
      <c r="O70" s="24">
        <f>Расчет!M85*G70*240</f>
        <v>185872.4509819448</v>
      </c>
      <c r="P70" s="24">
        <f>Расчет!N85*G70*240</f>
        <v>131659.79199886307</v>
      </c>
      <c r="Q70" s="24">
        <v>62</v>
      </c>
      <c r="R70" s="85"/>
      <c r="S70" s="86">
        <f>Расчет!N85*F70*1000/(_sk*240)</f>
        <v>2.157840145575463</v>
      </c>
      <c r="T70" s="85"/>
      <c r="U70" s="85"/>
    </row>
    <row r="71" spans="1:21">
      <c r="A71" s="34">
        <f>796*(SQRT(SIN(Расчет!D86*PI()/180)^2+0.002514)-SIN(Расчет!D86*PI()/180))</f>
        <v>1.5394844684339897</v>
      </c>
      <c r="B71" s="9">
        <f t="shared" si="2"/>
        <v>0.57644620986788675</v>
      </c>
      <c r="C71" s="29">
        <f t="shared" si="6"/>
        <v>0.72577437062793793</v>
      </c>
      <c r="D71" s="29">
        <f t="shared" si="7"/>
        <v>0.80609409776093499</v>
      </c>
      <c r="E71" s="38">
        <f t="shared" si="3"/>
        <v>0.56828055096345376</v>
      </c>
      <c r="F71" s="38">
        <f t="shared" si="4"/>
        <v>0.81017192768860424</v>
      </c>
      <c r="G71" s="38">
        <f t="shared" si="5"/>
        <v>0.95225492064608441</v>
      </c>
      <c r="H71" s="24">
        <f>Расчет!L86*E71*240</f>
        <v>6388.1548277923075</v>
      </c>
      <c r="I71" s="24">
        <f>Расчет!M86*E71*240</f>
        <v>109695.69463337125</v>
      </c>
      <c r="J71" s="37">
        <f>Расчет!N86*E71*240</f>
        <v>79660.482275429647</v>
      </c>
      <c r="K71" s="80">
        <f>Расчет!L86*F71*240</f>
        <v>9107.3039582848487</v>
      </c>
      <c r="L71" s="80">
        <f>Расчет!M86*F71*240</f>
        <v>156388.19985935831</v>
      </c>
      <c r="M71" s="80">
        <f>Расчет!N86*F71*240</f>
        <v>113568.35347658982</v>
      </c>
      <c r="N71" s="24">
        <f>Расчет!L86*G71*240</f>
        <v>10704.487173282609</v>
      </c>
      <c r="O71" s="24">
        <f>Расчет!M86*G71*240</f>
        <v>183814.60497147255</v>
      </c>
      <c r="P71" s="24">
        <f>Расчет!N86*G71*240</f>
        <v>133485.27606516037</v>
      </c>
      <c r="Q71" s="24">
        <v>63</v>
      </c>
      <c r="R71" s="85"/>
      <c r="S71" s="86">
        <f>Расчет!N86*F71*1000/(_sk*240)</f>
        <v>2.1907475593477979</v>
      </c>
      <c r="T71" s="85"/>
      <c r="U71" s="85"/>
    </row>
    <row r="72" spans="1:21">
      <c r="A72" s="34">
        <f>796*(SQRT(SIN(Расчет!D87*PI()/180)^2+0.002514)-SIN(Расчет!D87*PI()/180))</f>
        <v>1.5233919548667845</v>
      </c>
      <c r="B72" s="9">
        <f t="shared" si="2"/>
        <v>0.57580926527022958</v>
      </c>
      <c r="C72" s="29">
        <f t="shared" si="6"/>
        <v>0.72524255199831678</v>
      </c>
      <c r="D72" s="29">
        <f t="shared" si="7"/>
        <v>0.80570405981669491</v>
      </c>
      <c r="E72" s="38">
        <f t="shared" si="3"/>
        <v>0.57237590735069266</v>
      </c>
      <c r="F72" s="38">
        <f t="shared" si="4"/>
        <v>0.8134526347144807</v>
      </c>
      <c r="G72" s="38">
        <f t="shared" si="5"/>
        <v>0.9548595886082647</v>
      </c>
      <c r="H72" s="24">
        <f>Расчет!L87*E72*240</f>
        <v>6689.2805260612768</v>
      </c>
      <c r="I72" s="24">
        <f>Расчет!M87*E72*240</f>
        <v>108913.57218194654</v>
      </c>
      <c r="J72" s="37">
        <f>Расчет!N87*E72*240</f>
        <v>81084.64052926554</v>
      </c>
      <c r="K72" s="80">
        <f>Расчет!L87*F72*240</f>
        <v>9506.7119324693704</v>
      </c>
      <c r="L72" s="80">
        <f>Расчет!M87*F72*240</f>
        <v>154786.44560293783</v>
      </c>
      <c r="M72" s="80">
        <f>Расчет!N87*F72*240</f>
        <v>115236.35713233308</v>
      </c>
      <c r="N72" s="24">
        <f>Расчет!L87*G72*240</f>
        <v>11159.316052914604</v>
      </c>
      <c r="O72" s="24">
        <f>Расчет!M87*G72*240</f>
        <v>181693.82636818659</v>
      </c>
      <c r="P72" s="24">
        <f>Расчет!N87*G72*240</f>
        <v>135268.52808426443</v>
      </c>
      <c r="Q72" s="24">
        <v>64</v>
      </c>
      <c r="R72" s="85"/>
      <c r="S72" s="86">
        <f>Расчет!N87*F72*1000/(_sk*240)</f>
        <v>2.2229235557934621</v>
      </c>
      <c r="T72" s="85"/>
      <c r="U72" s="85"/>
    </row>
    <row r="73" spans="1:21">
      <c r="A73" s="34">
        <f>796*(SQRT(SIN(Расчет!D88*PI()/180)^2+0.002514)-SIN(Расчет!D88*PI()/180))</f>
        <v>1.5080239129812187</v>
      </c>
      <c r="B73" s="9">
        <f t="shared" ref="B73:B136" si="8">-0.00000292*A73^4+0.00021*A73^3-0.0052376*A73^2+0.0541867*A73+0.50469</f>
        <v>0.57519890750985192</v>
      </c>
      <c r="C73" s="29">
        <f t="shared" si="6"/>
        <v>0.72473297530017344</v>
      </c>
      <c r="D73" s="29">
        <f t="shared" si="7"/>
        <v>0.80533032718435538</v>
      </c>
      <c r="E73" s="38">
        <f t="shared" ref="E73:E136" si="9">_so*B73^A73</f>
        <v>0.57632943714454399</v>
      </c>
      <c r="F73" s="38">
        <f t="shared" ref="F73:F136" si="10">_so*C73^A73</f>
        <v>0.8166125249009224</v>
      </c>
      <c r="G73" s="38">
        <f t="shared" ref="G73:G136" si="11">_so*D73^A73</f>
        <v>0.95736500394677082</v>
      </c>
      <c r="H73" s="24">
        <f>Расчет!L88*E73*240</f>
        <v>6985.8823161389155</v>
      </c>
      <c r="I73" s="24">
        <f>Расчет!M88*E73*240</f>
        <v>108066.65925118023</v>
      </c>
      <c r="J73" s="37">
        <f>Расчет!N88*E73*240</f>
        <v>82479.154943657384</v>
      </c>
      <c r="K73" s="80">
        <f>Расчет!L88*F73*240</f>
        <v>9898.4341752651872</v>
      </c>
      <c r="L73" s="80">
        <f>Расчет!M88*F73*240</f>
        <v>153121.77685378419</v>
      </c>
      <c r="M73" s="80">
        <f>Расчет!N88*F73*240</f>
        <v>116866.33829419011</v>
      </c>
      <c r="N73" s="24">
        <f>Расчет!L88*G73*240</f>
        <v>11604.542159599323</v>
      </c>
      <c r="O73" s="24">
        <f>Расчет!M88*G73*240</f>
        <v>179514.06086962172</v>
      </c>
      <c r="P73" s="24">
        <f>Расчет!N88*G73*240</f>
        <v>137009.58411804491</v>
      </c>
      <c r="Q73" s="24">
        <v>65</v>
      </c>
      <c r="R73" s="85"/>
      <c r="S73" s="86">
        <f>Расчет!N88*F73*1000/(_sk*240)</f>
        <v>2.2543660936379264</v>
      </c>
      <c r="T73" s="85"/>
      <c r="U73" s="85"/>
    </row>
    <row r="74" spans="1:21">
      <c r="A74" s="34">
        <f>796*(SQRT(SIN(Расчет!D89*PI()/180)^2+0.002514)-SIN(Расчет!D89*PI()/180))</f>
        <v>1.4933437394525382</v>
      </c>
      <c r="B74" s="9">
        <f t="shared" si="8"/>
        <v>0.57461396034738643</v>
      </c>
      <c r="C74" s="29">
        <f t="shared" ref="C74:C137" si="12">-0.00000223*A74^4+0.00016422*A74^3-0.00423591*A74^2+0.04489824*A74+0.66610674</f>
        <v>0.72424465291286644</v>
      </c>
      <c r="D74" s="29">
        <f t="shared" ref="D74:D137" si="13">-0.00000166*A74^4+0.00012171*A74^3-0.0031266*A74^2+0.03298112*A74+0.76229551</f>
        <v>0.80497217644437069</v>
      </c>
      <c r="E74" s="38">
        <f t="shared" si="9"/>
        <v>0.58014537898157803</v>
      </c>
      <c r="F74" s="38">
        <f t="shared" si="10"/>
        <v>0.81965578626451885</v>
      </c>
      <c r="G74" s="38">
        <f t="shared" si="11"/>
        <v>0.95977486897731945</v>
      </c>
      <c r="H74" s="24">
        <f>Расчет!L89*E74*240</f>
        <v>7277.7477708307788</v>
      </c>
      <c r="I74" s="24">
        <f>Расчет!M89*E74*240</f>
        <v>107158.12064862654</v>
      </c>
      <c r="J74" s="37">
        <f>Расчет!N89*E74*240</f>
        <v>83843.752989251661</v>
      </c>
      <c r="K74" s="80">
        <f>Расчет!L89*F74*240</f>
        <v>10282.333165881464</v>
      </c>
      <c r="L74" s="80">
        <f>Расчет!M89*F74*240</f>
        <v>151397.8682189369</v>
      </c>
      <c r="M74" s="80">
        <f>Расчет!N89*F74*240</f>
        <v>118458.26885739168</v>
      </c>
      <c r="N74" s="24">
        <f>Расчет!L89*G74*240</f>
        <v>12040.084548223025</v>
      </c>
      <c r="O74" s="24">
        <f>Расчет!M89*G74*240</f>
        <v>177279.13542280783</v>
      </c>
      <c r="P74" s="24">
        <f>Расчет!N89*G74*240</f>
        <v>138708.55470932057</v>
      </c>
      <c r="Q74" s="24">
        <v>66</v>
      </c>
      <c r="R74" s="85"/>
      <c r="S74" s="86">
        <f>Расчет!N89*F74*1000/(_sk*240)</f>
        <v>2.2850746307367222</v>
      </c>
      <c r="T74" s="85"/>
      <c r="U74" s="85"/>
    </row>
    <row r="75" spans="1:21">
      <c r="A75" s="34">
        <f>796*(SQRT(SIN(Расчет!D90*PI()/180)^2+0.002514)-SIN(Расчет!D90*PI()/180))</f>
        <v>1.4793169769976</v>
      </c>
      <c r="B75" s="9">
        <f t="shared" si="8"/>
        <v>0.57405330319363534</v>
      </c>
      <c r="C75" s="29">
        <f t="shared" si="12"/>
        <v>0.72377664425583732</v>
      </c>
      <c r="D75" s="29">
        <f t="shared" si="13"/>
        <v>0.80462891858072683</v>
      </c>
      <c r="E75" s="38">
        <f t="shared" si="9"/>
        <v>0.58382790649329108</v>
      </c>
      <c r="F75" s="38">
        <f t="shared" si="10"/>
        <v>0.82258648880309881</v>
      </c>
      <c r="G75" s="38">
        <f t="shared" si="11"/>
        <v>0.96209275946099759</v>
      </c>
      <c r="H75" s="24">
        <f>Расчет!L90*E75*240</f>
        <v>7564.6891683565436</v>
      </c>
      <c r="I75" s="24">
        <f>Расчет!M90*E75*240</f>
        <v>106191.06284552322</v>
      </c>
      <c r="J75" s="37">
        <f>Расчет!N90*E75*240</f>
        <v>85178.237789874227</v>
      </c>
      <c r="K75" s="80">
        <f>Расчет!L90*F75*240</f>
        <v>10658.296790334651</v>
      </c>
      <c r="L75" s="80">
        <f>Расчет!M90*F75*240</f>
        <v>149618.29086423077</v>
      </c>
      <c r="M75" s="80">
        <f>Расчет!N90*F75*240</f>
        <v>120012.19326231917</v>
      </c>
      <c r="N75" s="24">
        <f>Расчет!L90*G75*240</f>
        <v>12465.886942888877</v>
      </c>
      <c r="O75" s="24">
        <f>Расчет!M90*G75*240</f>
        <v>174992.75308163033</v>
      </c>
      <c r="P75" s="24">
        <f>Расчет!N90*G75*240</f>
        <v>140365.61961127634</v>
      </c>
      <c r="Q75" s="24">
        <v>67</v>
      </c>
      <c r="R75" s="85"/>
      <c r="S75" s="86">
        <f>Расчет!N90*F75*1000/(_sk*240)</f>
        <v>2.3150500243502927</v>
      </c>
      <c r="T75" s="85"/>
      <c r="U75" s="85"/>
    </row>
    <row r="76" spans="1:21">
      <c r="A76" s="34">
        <f>796*(SQRT(SIN(Расчет!D91*PI()/180)^2+0.002514)-SIN(Расчет!D91*PI()/180))</f>
        <v>1.4659111697435381</v>
      </c>
      <c r="B76" s="9">
        <f t="shared" si="8"/>
        <v>0.57351586847308245</v>
      </c>
      <c r="C76" s="29">
        <f t="shared" si="12"/>
        <v>0.72332805352917717</v>
      </c>
      <c r="D76" s="29">
        <f t="shared" si="13"/>
        <v>0.80429989733376783</v>
      </c>
      <c r="E76" s="38">
        <f t="shared" si="9"/>
        <v>0.58738112213850013</v>
      </c>
      <c r="F76" s="38">
        <f t="shared" si="10"/>
        <v>0.82540858431876252</v>
      </c>
      <c r="G76" s="38">
        <f t="shared" si="11"/>
        <v>0.96432212702023012</v>
      </c>
      <c r="H76" s="24">
        <f>Расчет!L91*E76*240</f>
        <v>7846.5422690991136</v>
      </c>
      <c r="I76" s="24">
        <f>Расчет!M91*E76*240</f>
        <v>105168.52623846155</v>
      </c>
      <c r="J76" s="37">
        <f>Расчет!N91*E76*240</f>
        <v>86482.483412553556</v>
      </c>
      <c r="K76" s="80">
        <f>Расчет!L91*F76*240</f>
        <v>11026.23680269945</v>
      </c>
      <c r="L76" s="80">
        <f>Расчет!M91*F76*240</f>
        <v>147786.50706603867</v>
      </c>
      <c r="M76" s="80">
        <f>Расчет!N91*F76*240</f>
        <v>121528.223348477</v>
      </c>
      <c r="N76" s="24">
        <f>Расчет!L91*G76*240</f>
        <v>12881.916094177186</v>
      </c>
      <c r="O76" s="24">
        <f>Расчет!M91*G76*240</f>
        <v>172658.48883366547</v>
      </c>
      <c r="P76" s="24">
        <f>Расчет!N91*G76*240</f>
        <v>141981.02256122735</v>
      </c>
      <c r="Q76" s="24">
        <v>68</v>
      </c>
      <c r="R76" s="85"/>
      <c r="S76" s="86">
        <f>Расчет!N91*F76*1000/(_sk*240)</f>
        <v>2.3442944318764853</v>
      </c>
      <c r="T76" s="85"/>
      <c r="U76" s="85"/>
    </row>
    <row r="77" spans="1:21">
      <c r="A77" s="34">
        <f>796*(SQRT(SIN(Расчет!D92*PI()/180)^2+0.002514)-SIN(Расчет!D92*PI()/180))</f>
        <v>1.4530957302864196</v>
      </c>
      <c r="B77" s="9">
        <f t="shared" si="8"/>
        <v>0.57300063911577603</v>
      </c>
      <c r="C77" s="29">
        <f t="shared" si="12"/>
        <v>0.7228980275673178</v>
      </c>
      <c r="D77" s="29">
        <f t="shared" si="13"/>
        <v>0.80398448763494323</v>
      </c>
      <c r="E77" s="38">
        <f t="shared" si="9"/>
        <v>0.59080905182158272</v>
      </c>
      <c r="F77" s="38">
        <f t="shared" si="10"/>
        <v>0.82812590658698348</v>
      </c>
      <c r="G77" s="38">
        <f t="shared" si="11"/>
        <v>0.9664663016540227</v>
      </c>
      <c r="H77" s="24">
        <f>Расчет!L92*E77*240</f>
        <v>8123.1650692860794</v>
      </c>
      <c r="I77" s="24">
        <f>Расчет!M92*E77*240</f>
        <v>104093.47842087496</v>
      </c>
      <c r="J77" s="37">
        <f>Расчет!N92*E77*240</f>
        <v>87756.430161389784</v>
      </c>
      <c r="K77" s="80">
        <f>Расчет!L92*F77*240</f>
        <v>11386.087292700662</v>
      </c>
      <c r="L77" s="80">
        <f>Расчет!M92*F77*240</f>
        <v>145905.8657298836</v>
      </c>
      <c r="M77" s="80">
        <f>Расчет!N92*F77*240</f>
        <v>123006.53326514148</v>
      </c>
      <c r="N77" s="24">
        <f>Расчет!L92*G77*240</f>
        <v>13288.160156031085</v>
      </c>
      <c r="O77" s="24">
        <f>Расчет!M92*G77*240</f>
        <v>170279.78634644666</v>
      </c>
      <c r="P77" s="24">
        <f>Расчет!N92*G77*240</f>
        <v>143555.06612997971</v>
      </c>
      <c r="Q77" s="24">
        <v>69</v>
      </c>
      <c r="R77" s="85"/>
      <c r="S77" s="86">
        <f>Расчет!N92*F77*1000/(_sk*240)</f>
        <v>2.3728112126763401</v>
      </c>
      <c r="T77" s="85"/>
      <c r="U77" s="85"/>
    </row>
    <row r="78" spans="1:21">
      <c r="A78" s="34">
        <f>796*(SQRT(SIN(Расчет!D93*PI()/180)^2+0.002514)-SIN(Расчет!D93*PI()/180))</f>
        <v>1.440841817311449</v>
      </c>
      <c r="B78" s="9">
        <f t="shared" si="8"/>
        <v>0.57250664617115254</v>
      </c>
      <c r="C78" s="29">
        <f t="shared" si="12"/>
        <v>0.7224857537998477</v>
      </c>
      <c r="D78" s="29">
        <f t="shared" si="13"/>
        <v>0.803682094119193</v>
      </c>
      <c r="E78" s="38">
        <f t="shared" si="9"/>
        <v>0.59411564024906971</v>
      </c>
      <c r="F78" s="38">
        <f t="shared" si="10"/>
        <v>0.8307421718444572</v>
      </c>
      <c r="G78" s="38">
        <f t="shared" si="11"/>
        <v>0.96852849434057675</v>
      </c>
      <c r="H78" s="24">
        <f>Расчет!L93*E78*240</f>
        <v>8394.436542888332</v>
      </c>
      <c r="I78" s="24">
        <f>Расчет!M93*E78*240</f>
        <v>102968.80841793114</v>
      </c>
      <c r="J78" s="37">
        <f>Расчет!N93*E78*240</f>
        <v>89000.079907999854</v>
      </c>
      <c r="K78" s="80">
        <f>Расчет!L93*F78*240</f>
        <v>11737.803169305556</v>
      </c>
      <c r="L78" s="80">
        <f>Расчет!M93*F78*240</f>
        <v>143979.59882269215</v>
      </c>
      <c r="M78" s="80">
        <f>Расчет!N93*F78*240</f>
        <v>124447.35446807288</v>
      </c>
      <c r="N78" s="24">
        <f>Расчет!L93*G78*240</f>
        <v>13684.627090969574</v>
      </c>
      <c r="O78" s="24">
        <f>Расчет!M93*G78*240</f>
        <v>167859.95557910801</v>
      </c>
      <c r="P78" s="24">
        <f>Расчет!N93*G78*240</f>
        <v>145088.10667456771</v>
      </c>
      <c r="Q78" s="24">
        <v>70</v>
      </c>
      <c r="R78" s="85"/>
      <c r="S78" s="86">
        <f>Расчет!N93*F78*1000/(_sk*240)</f>
        <v>2.4006048315600479</v>
      </c>
      <c r="T78" s="85"/>
      <c r="U78" s="85"/>
    </row>
    <row r="79" spans="1:21">
      <c r="A79" s="34">
        <f>796*(SQRT(SIN(Расчет!D94*PI()/180)^2+0.002514)-SIN(Расчет!D94*PI()/180))</f>
        <v>1.4291222227701748</v>
      </c>
      <c r="B79" s="9">
        <f t="shared" si="8"/>
        <v>0.57203296653757119</v>
      </c>
      <c r="C79" s="29">
        <f t="shared" si="12"/>
        <v>0.72209045831369123</v>
      </c>
      <c r="D79" s="29">
        <f t="shared" si="13"/>
        <v>0.80339214971084549</v>
      </c>
      <c r="E79" s="38">
        <f t="shared" si="9"/>
        <v>0.59730474697753977</v>
      </c>
      <c r="F79" s="38">
        <f t="shared" si="10"/>
        <v>0.83326097956898282</v>
      </c>
      <c r="G79" s="38">
        <f t="shared" si="11"/>
        <v>0.97051179971554091</v>
      </c>
      <c r="H79" s="24">
        <f>Расчет!L94*E79*240</f>
        <v>8660.2553819474906</v>
      </c>
      <c r="I79" s="24">
        <f>Расчет!M94*E79*240</f>
        <v>101797.32183429165</v>
      </c>
      <c r="J79" s="37">
        <f>Расчет!N94*E79*240</f>
        <v>90213.491487734747</v>
      </c>
      <c r="K79" s="80">
        <f>Расчет!L94*F79*240</f>
        <v>12081.358668911553</v>
      </c>
      <c r="L79" s="80">
        <f>Расчет!M94*F79*240</f>
        <v>142010.8186622707</v>
      </c>
      <c r="M79" s="80">
        <f>Расчет!N94*F79*240</f>
        <v>125850.97082818694</v>
      </c>
      <c r="N79" s="24">
        <f>Расчет!L94*G79*240</f>
        <v>14071.343111301447</v>
      </c>
      <c r="O79" s="24">
        <f>Расчет!M94*G79*240</f>
        <v>165402.17120245908</v>
      </c>
      <c r="P79" s="24">
        <f>Расчет!N94*G79*240</f>
        <v>146580.54941873133</v>
      </c>
      <c r="Q79" s="24">
        <v>71</v>
      </c>
      <c r="R79" s="85"/>
      <c r="S79" s="86">
        <f>Расчет!N94*F79*1000/(_sk*240)</f>
        <v>2.4276807644326182</v>
      </c>
      <c r="T79" s="85"/>
      <c r="U79" s="85"/>
    </row>
    <row r="80" spans="1:21">
      <c r="A80" s="34">
        <f>796*(SQRT(SIN(Расчет!D95*PI()/180)^2+0.002514)-SIN(Расчет!D95*PI()/180))</f>
        <v>1.4179112677216819</v>
      </c>
      <c r="B80" s="9">
        <f t="shared" si="8"/>
        <v>0.57157872080167171</v>
      </c>
      <c r="C80" s="29">
        <f t="shared" si="12"/>
        <v>0.72171140401123413</v>
      </c>
      <c r="D80" s="29">
        <f t="shared" si="13"/>
        <v>0.8031141142791467</v>
      </c>
      <c r="E80" s="38">
        <f t="shared" si="9"/>
        <v>0.60038014310584198</v>
      </c>
      <c r="F80" s="38">
        <f t="shared" si="10"/>
        <v>0.83568581352489102</v>
      </c>
      <c r="G80" s="38">
        <f t="shared" si="11"/>
        <v>0.97241919881401484</v>
      </c>
      <c r="H80" s="24">
        <f>Расчет!L95*E80*240</f>
        <v>8920.5387444627886</v>
      </c>
      <c r="I80" s="24">
        <f>Расчет!M95*E80*240</f>
        <v>100581.73686099915</v>
      </c>
      <c r="J80" s="37">
        <f>Расчет!N95*E80*240</f>
        <v>91396.776187272364</v>
      </c>
      <c r="K80" s="80">
        <f>Расчет!L95*F80*240</f>
        <v>12416.745895662447</v>
      </c>
      <c r="L80" s="80">
        <f>Расчет!M95*F80*240</f>
        <v>140002.51600528444</v>
      </c>
      <c r="M80" s="80">
        <f>Расчет!N95*F80*240</f>
        <v>127217.71387457117</v>
      </c>
      <c r="N80" s="24">
        <f>Расчет!L95*G80*240</f>
        <v>14448.351162990813</v>
      </c>
      <c r="O80" s="24">
        <f>Расчет!M95*G80*240</f>
        <v>162909.4717685428</v>
      </c>
      <c r="P80" s="24">
        <f>Расчет!N95*G80*240</f>
        <v>148032.84368207882</v>
      </c>
      <c r="Q80" s="24">
        <v>72</v>
      </c>
      <c r="R80" s="85"/>
      <c r="S80" s="86">
        <f>Расчет!N95*F80*1000/(_sk*240)</f>
        <v>2.4540454065310797</v>
      </c>
      <c r="T80" s="85"/>
      <c r="U80" s="85"/>
    </row>
    <row r="81" spans="1:21">
      <c r="A81" s="34">
        <f>796*(SQRT(SIN(Расчет!D96*PI()/180)^2+0.002514)-SIN(Расчет!D96*PI()/180))</f>
        <v>1.4071847060400207</v>
      </c>
      <c r="B81" s="9">
        <f t="shared" si="8"/>
        <v>0.57114307118189456</v>
      </c>
      <c r="C81" s="29">
        <f t="shared" si="12"/>
        <v>0.72134788885923029</v>
      </c>
      <c r="D81" s="29">
        <f t="shared" si="13"/>
        <v>0.80284747335971052</v>
      </c>
      <c r="E81" s="38">
        <f t="shared" si="9"/>
        <v>0.60334550856585989</v>
      </c>
      <c r="F81" s="38">
        <f t="shared" si="10"/>
        <v>0.83802004304859412</v>
      </c>
      <c r="G81" s="38">
        <f t="shared" si="11"/>
        <v>0.97425356186492029</v>
      </c>
      <c r="H81" s="24">
        <f>Расчет!L96*E81*240</f>
        <v>9175.221017916474</v>
      </c>
      <c r="I81" s="24">
        <f>Расчет!M96*E81*240</f>
        <v>99324.681085657357</v>
      </c>
      <c r="J81" s="37">
        <f>Расчет!N96*E81*240</f>
        <v>92550.093345805566</v>
      </c>
      <c r="K81" s="80">
        <f>Расчет!L96*F81*240</f>
        <v>12743.973400400995</v>
      </c>
      <c r="L81" s="80">
        <f>Расчет!M96*F81*240</f>
        <v>137957.5588737553</v>
      </c>
      <c r="M81" s="80">
        <f>Расчет!N96*F81*240</f>
        <v>128547.95819091976</v>
      </c>
      <c r="N81" s="24">
        <f>Расчет!L96*G81*240</f>
        <v>14815.709457837529</v>
      </c>
      <c r="O81" s="24">
        <f>Расчет!M96*G81*240</f>
        <v>160384.75956970852</v>
      </c>
      <c r="P81" s="24">
        <f>Расчет!N96*G81*240</f>
        <v>149445.47827563627</v>
      </c>
      <c r="Q81" s="24">
        <v>73</v>
      </c>
      <c r="R81" s="85"/>
      <c r="S81" s="86">
        <f>Расчет!N96*F81*1000/(_sk*240)</f>
        <v>2.4797059836211375</v>
      </c>
      <c r="T81" s="85"/>
      <c r="U81" s="85"/>
    </row>
    <row r="82" spans="1:21">
      <c r="A82" s="34">
        <f>796*(SQRT(SIN(Расчет!D97*PI()/180)^2+0.002514)-SIN(Расчет!D97*PI()/180))</f>
        <v>1.3969196352774351</v>
      </c>
      <c r="B82" s="9">
        <f t="shared" si="8"/>
        <v>0.57072521957088684</v>
      </c>
      <c r="C82" s="29">
        <f t="shared" si="12"/>
        <v>0.72099924422368522</v>
      </c>
      <c r="D82" s="29">
        <f t="shared" si="13"/>
        <v>0.80259173693843922</v>
      </c>
      <c r="E82" s="38">
        <f t="shared" si="9"/>
        <v>0.60620442996654866</v>
      </c>
      <c r="F82" s="38">
        <f t="shared" si="10"/>
        <v>0.84026692454925478</v>
      </c>
      <c r="G82" s="38">
        <f t="shared" si="11"/>
        <v>0.97601765112635253</v>
      </c>
      <c r="H82" s="24">
        <f>Расчет!L97*E82*240</f>
        <v>9424.2526054812733</v>
      </c>
      <c r="I82" s="24">
        <f>Расчет!M97*E82*240</f>
        <v>98028.689048693181</v>
      </c>
      <c r="J82" s="37">
        <f>Расчет!N97*E82*240</f>
        <v>93673.646088648311</v>
      </c>
      <c r="K82" s="80">
        <f>Расчет!L97*F82*240</f>
        <v>13063.064803765998</v>
      </c>
      <c r="L82" s="80">
        <f>Расчет!M97*F82*240</f>
        <v>135878.69205951854</v>
      </c>
      <c r="M82" s="80">
        <f>Расчет!N97*F82*240</f>
        <v>129842.11698117621</v>
      </c>
      <c r="N82" s="24">
        <f>Расчет!L97*G82*240</f>
        <v>15173.490058676764</v>
      </c>
      <c r="O82" s="24">
        <f>Расчет!M97*G82*240</f>
        <v>157830.80112690825</v>
      </c>
      <c r="P82" s="24">
        <f>Расчет!N97*G82*240</f>
        <v>150818.97707829167</v>
      </c>
      <c r="Q82" s="24">
        <v>74</v>
      </c>
      <c r="R82" s="85"/>
      <c r="S82" s="86">
        <f>Расчет!N97*F82*1000/(_sk*240)</f>
        <v>2.5046704664578741</v>
      </c>
      <c r="T82" s="85"/>
      <c r="U82" s="85"/>
    </row>
    <row r="83" spans="1:21">
      <c r="A83" s="34">
        <f>796*(SQRT(SIN(Расчет!D98*PI()/180)^2+0.002514)-SIN(Расчет!D98*PI()/180))</f>
        <v>1.3870944140460391</v>
      </c>
      <c r="B83" s="9">
        <f t="shared" si="8"/>
        <v>0.57032440567171871</v>
      </c>
      <c r="C83" s="29">
        <f t="shared" si="12"/>
        <v>0.72066483328613029</v>
      </c>
      <c r="D83" s="29">
        <f t="shared" si="13"/>
        <v>0.80234643829461072</v>
      </c>
      <c r="E83" s="38">
        <f t="shared" si="9"/>
        <v>0.60896039894782517</v>
      </c>
      <c r="F83" s="38">
        <f t="shared" si="10"/>
        <v>0.84242960320101246</v>
      </c>
      <c r="G83" s="38">
        <f t="shared" si="11"/>
        <v>0.97771412375130595</v>
      </c>
      <c r="H83" s="24">
        <f>Расчет!L98*E83*240</f>
        <v>9667.5987409753961</v>
      </c>
      <c r="I83" s="24">
        <f>Расчет!M98*E83*240</f>
        <v>96696.200488104485</v>
      </c>
      <c r="J83" s="37">
        <f>Расчет!N98*E83*240</f>
        <v>94767.677209012792</v>
      </c>
      <c r="K83" s="80">
        <f>Расчет!L98*F83*240</f>
        <v>13374.057468003431</v>
      </c>
      <c r="L83" s="80">
        <f>Расчет!M98*F83*240</f>
        <v>133768.53724640765</v>
      </c>
      <c r="M83" s="80">
        <f>Расчет!N98*F83*240</f>
        <v>131100.63781718988</v>
      </c>
      <c r="N83" s="24">
        <f>Расчет!L98*G83*240</f>
        <v>15521.777521401413</v>
      </c>
      <c r="O83" s="24">
        <f>Расчет!M98*G83*240</f>
        <v>155250.22824744935</v>
      </c>
      <c r="P83" s="24">
        <f>Расчет!N98*G83*240</f>
        <v>152153.89480571981</v>
      </c>
      <c r="Q83" s="24">
        <v>75</v>
      </c>
      <c r="R83" s="85"/>
      <c r="S83" s="86">
        <f>Расчет!N98*F83*1000/(_sk*240)</f>
        <v>2.5289474887575207</v>
      </c>
      <c r="T83" s="85"/>
      <c r="U83" s="85"/>
    </row>
    <row r="84" spans="1:21">
      <c r="A84" s="34">
        <f>796*(SQRT(SIN(Расчет!D99*PI()/180)^2+0.002514)-SIN(Расчет!D99*PI()/180))</f>
        <v>1.3776885853489902</v>
      </c>
      <c r="B84" s="9">
        <f t="shared" si="8"/>
        <v>0.56993990522320548</v>
      </c>
      <c r="C84" s="29">
        <f t="shared" si="12"/>
        <v>0.72034404953704489</v>
      </c>
      <c r="D84" s="29">
        <f t="shared" si="13"/>
        <v>0.80211113290007752</v>
      </c>
      <c r="E84" s="38">
        <f t="shared" si="9"/>
        <v>0.61161681100182608</v>
      </c>
      <c r="F84" s="38">
        <f t="shared" si="10"/>
        <v>0.84451111480384289</v>
      </c>
      <c r="G84" s="38">
        <f t="shared" si="11"/>
        <v>0.97934553467332885</v>
      </c>
      <c r="H84" s="24">
        <f>Расчет!L99*E84*240</f>
        <v>9905.2383376853977</v>
      </c>
      <c r="I84" s="24">
        <f>Расчет!M99*E84*240</f>
        <v>95329.559215217174</v>
      </c>
      <c r="J84" s="37">
        <f>Расчет!N99*E84*240</f>
        <v>95832.465210657887</v>
      </c>
      <c r="K84" s="80">
        <f>Расчет!L99*F84*240</f>
        <v>13677.001221164086</v>
      </c>
      <c r="L84" s="80">
        <f>Расчет!M99*F84*240</f>
        <v>131629.59369074902</v>
      </c>
      <c r="M84" s="80">
        <f>Расчет!N99*F84*240</f>
        <v>132323.99857827247</v>
      </c>
      <c r="N84" s="24">
        <f>Расчет!L99*G84*240</f>
        <v>15860.667596754955</v>
      </c>
      <c r="O84" s="24">
        <f>Расчет!M99*G84*240</f>
        <v>152645.53959345125</v>
      </c>
      <c r="P84" s="24">
        <f>Расчет!N99*G84*240</f>
        <v>153450.81298053911</v>
      </c>
      <c r="Q84" s="24">
        <v>76</v>
      </c>
      <c r="R84" s="85"/>
      <c r="S84" s="86">
        <f>Расчет!N99*F84*1000/(_sk*240)</f>
        <v>2.552546268870997</v>
      </c>
      <c r="T84" s="85"/>
      <c r="U84" s="85"/>
    </row>
    <row r="85" spans="1:21">
      <c r="A85" s="34">
        <f>796*(SQRT(SIN(Расчет!D100*PI()/180)^2+0.002514)-SIN(Расчет!D100*PI()/180))</f>
        <v>1.3686828053505384</v>
      </c>
      <c r="B85" s="9">
        <f t="shared" si="8"/>
        <v>0.56957102830988893</v>
      </c>
      <c r="C85" s="29">
        <f t="shared" si="12"/>
        <v>0.7200363153424334</v>
      </c>
      <c r="D85" s="29">
        <f t="shared" si="13"/>
        <v>0.80188539737169884</v>
      </c>
      <c r="E85" s="38">
        <f t="shared" si="9"/>
        <v>0.61417696472076666</v>
      </c>
      <c r="F85" s="38">
        <f t="shared" si="10"/>
        <v>0.84651438779133392</v>
      </c>
      <c r="G85" s="38">
        <f t="shared" si="11"/>
        <v>0.98091433950225937</v>
      </c>
      <c r="H85" s="24">
        <f>Расчет!L100*E85*240</f>
        <v>10137.162875297752</v>
      </c>
      <c r="I85" s="24">
        <f>Расчет!M100*E85*240</f>
        <v>93931.01256483022</v>
      </c>
      <c r="J85" s="37">
        <f>Расчет!N100*E85*240</f>
        <v>96868.320521352216</v>
      </c>
      <c r="K85" s="80">
        <f>Расчет!L100*F85*240</f>
        <v>13971.957136531735</v>
      </c>
      <c r="L85" s="80">
        <f>Расчет!M100*F85*240</f>
        <v>129464.23940221866</v>
      </c>
      <c r="M85" s="80">
        <f>Расчет!N100*F85*240</f>
        <v>133512.70358989836</v>
      </c>
      <c r="N85" s="24">
        <f>Расчет!L100*G85*240</f>
        <v>16190.26599405333</v>
      </c>
      <c r="O85" s="24">
        <f>Расчет!M100*G85*240</f>
        <v>150019.1027038912</v>
      </c>
      <c r="P85" s="24">
        <f>Расчет!N100*G85*240</f>
        <v>154710.33610987943</v>
      </c>
      <c r="Q85" s="24">
        <v>77</v>
      </c>
      <c r="R85" s="85"/>
      <c r="S85" s="86">
        <f>Расчет!N100*F85*1000/(_sk*240)</f>
        <v>2.5754765352989653</v>
      </c>
      <c r="T85" s="85"/>
      <c r="U85" s="85"/>
    </row>
    <row r="86" spans="1:21">
      <c r="A86" s="34">
        <f>796*(SQRT(SIN(Расчет!D101*PI()/180)^2+0.002514)-SIN(Расчет!D101*PI()/180))</f>
        <v>1.3600587771248747</v>
      </c>
      <c r="B86" s="9">
        <f t="shared" si="8"/>
        <v>0.56921711775243478</v>
      </c>
      <c r="C86" s="29">
        <f t="shared" si="12"/>
        <v>0.71974108057976538</v>
      </c>
      <c r="D86" s="29">
        <f t="shared" si="13"/>
        <v>0.80166882847426646</v>
      </c>
      <c r="E86" s="38">
        <f t="shared" si="9"/>
        <v>0.61664406143276829</v>
      </c>
      <c r="F86" s="38">
        <f t="shared" si="10"/>
        <v>0.84844224536515389</v>
      </c>
      <c r="G86" s="38">
        <f t="shared" si="11"/>
        <v>0.98242289742101774</v>
      </c>
      <c r="H86" s="24">
        <f>Расчет!L101*E86*240</f>
        <v>10363.375328365441</v>
      </c>
      <c r="I86" s="24">
        <f>Расчет!M101*E86*240</f>
        <v>92502.711364534538</v>
      </c>
      <c r="J86" s="37">
        <f>Расчет!N101*E86*240</f>
        <v>97875.581884603904</v>
      </c>
      <c r="K86" s="80">
        <f>Расчет!L101*F86*240</f>
        <v>14258.99636936481</v>
      </c>
      <c r="L86" s="80">
        <f>Расчет!M101*F86*240</f>
        <v>127274.7327690714</v>
      </c>
      <c r="M86" s="80">
        <f>Расчет!N101*F86*240</f>
        <v>134667.27996641581</v>
      </c>
      <c r="N86" s="24">
        <f>Расчет!L101*G86*240</f>
        <v>16510.687208270971</v>
      </c>
      <c r="O86" s="24">
        <f>Расчет!M101*G86*240</f>
        <v>147373.15641521715</v>
      </c>
      <c r="P86" s="24">
        <f>Расчет!N101*G86*240</f>
        <v>155933.08807422008</v>
      </c>
      <c r="Q86" s="24">
        <v>78</v>
      </c>
      <c r="R86" s="85"/>
      <c r="S86" s="86">
        <f>Расчет!N101*F86*1000/(_sk*240)</f>
        <v>2.5977484561422806</v>
      </c>
      <c r="T86" s="85"/>
      <c r="U86" s="85"/>
    </row>
    <row r="87" spans="1:21">
      <c r="A87" s="34">
        <f>796*(SQRT(SIN(Расчет!D102*PI()/180)^2+0.002514)-SIN(Расчет!D102*PI()/180))</f>
        <v>1.3517991889727536</v>
      </c>
      <c r="B87" s="9">
        <f t="shared" si="8"/>
        <v>0.56887754757457198</v>
      </c>
      <c r="C87" s="29">
        <f t="shared" si="12"/>
        <v>0.71945782133981895</v>
      </c>
      <c r="D87" s="29">
        <f t="shared" si="13"/>
        <v>0.80146104217142833</v>
      </c>
      <c r="E87" s="38">
        <f t="shared" si="9"/>
        <v>0.61902120518800652</v>
      </c>
      <c r="F87" s="38">
        <f t="shared" si="10"/>
        <v>0.85029740773651263</v>
      </c>
      <c r="G87" s="38">
        <f t="shared" si="11"/>
        <v>0.98387347407451531</v>
      </c>
      <c r="H87" s="24">
        <f>Расчет!L102*E87*240</f>
        <v>10583.88913896639</v>
      </c>
      <c r="I87" s="24">
        <f>Расчет!M102*E87*240</f>
        <v>91046.710369653476</v>
      </c>
      <c r="J87" s="37">
        <f>Расчет!N102*E87*240</f>
        <v>98854.612934641656</v>
      </c>
      <c r="K87" s="80">
        <f>Расчет!L102*F87*240</f>
        <v>14538.199052325639</v>
      </c>
      <c r="L87" s="80">
        <f>Расчет!M102*F87*240</f>
        <v>125063.21457395103</v>
      </c>
      <c r="M87" s="80">
        <f>Расчет!N102*F87*240</f>
        <v>135788.27416032227</v>
      </c>
      <c r="N87" s="24">
        <f>Расчет!L102*G87*240</f>
        <v>16822.053411258723</v>
      </c>
      <c r="O87" s="24">
        <f>Расчет!M102*G87*240</f>
        <v>144709.81362785591</v>
      </c>
      <c r="P87" s="24">
        <f>Расчет!N102*G87*240</f>
        <v>157119.70872913455</v>
      </c>
      <c r="Q87" s="24">
        <v>79</v>
      </c>
      <c r="R87" s="85"/>
      <c r="S87" s="86">
        <f>Расчет!N102*F87*1000/(_sk*240)</f>
        <v>2.6193725725370811</v>
      </c>
      <c r="T87" s="85"/>
      <c r="U87" s="85"/>
    </row>
    <row r="88" spans="1:21">
      <c r="A88" s="34">
        <f>796*(SQRT(SIN(Расчет!D103*PI()/180)^2+0.002514)-SIN(Расчет!D103*PI()/180))</f>
        <v>1.3438876569327771</v>
      </c>
      <c r="B88" s="9">
        <f t="shared" si="8"/>
        <v>0.5685517215428153</v>
      </c>
      <c r="C88" s="29">
        <f t="shared" si="12"/>
        <v>0.71918603869108888</v>
      </c>
      <c r="D88" s="29">
        <f t="shared" si="13"/>
        <v>0.80126167272219495</v>
      </c>
      <c r="E88" s="38">
        <f t="shared" si="9"/>
        <v>0.62131140306024346</v>
      </c>
      <c r="F88" s="38">
        <f t="shared" si="10"/>
        <v>0.8520824944567954</v>
      </c>
      <c r="G88" s="38">
        <f t="shared" si="11"/>
        <v>0.98526824444286243</v>
      </c>
      <c r="H88" s="24">
        <f>Расчет!L103*E88*240</f>
        <v>10798.727235532308</v>
      </c>
      <c r="I88" s="24">
        <f>Расчет!M103*E88*240</f>
        <v>89564.96911252776</v>
      </c>
      <c r="J88" s="37">
        <f>Расчет!N103*E88*240</f>
        <v>99805.798957654333</v>
      </c>
      <c r="K88" s="80">
        <f>Расчет!L103*F88*240</f>
        <v>14809.653250350402</v>
      </c>
      <c r="L88" s="80">
        <f>Расчет!M103*F88*240</f>
        <v>122831.71034919615</v>
      </c>
      <c r="M88" s="80">
        <f>Расчет!N103*F88*240</f>
        <v>136876.24871878559</v>
      </c>
      <c r="N88" s="24">
        <f>Расчет!L103*G88*240</f>
        <v>17124.493407275517</v>
      </c>
      <c r="O88" s="24">
        <f>Расчет!M103*G88*240</f>
        <v>142031.06436873649</v>
      </c>
      <c r="P88" s="24">
        <f>Расчет!N103*G88*240</f>
        <v>158270.85071974862</v>
      </c>
      <c r="Q88" s="24">
        <v>80</v>
      </c>
      <c r="R88" s="85"/>
      <c r="S88" s="86">
        <f>Расчет!N103*F88*1000/(_sk*240)</f>
        <v>2.6403597360876851</v>
      </c>
      <c r="T88" s="85"/>
      <c r="U88" s="85"/>
    </row>
    <row r="89" spans="1:21">
      <c r="A89" s="34">
        <f>796*(SQRT(SIN(Расчет!D104*PI()/180)^2+0.002514)-SIN(Расчет!D104*PI()/180))</f>
        <v>1.3363086711528425</v>
      </c>
      <c r="B89" s="9">
        <f t="shared" si="8"/>
        <v>0.56823907177551991</v>
      </c>
      <c r="C89" s="29">
        <f t="shared" si="12"/>
        <v>0.71892525750369951</v>
      </c>
      <c r="D89" s="29">
        <f t="shared" si="13"/>
        <v>0.80107037182081486</v>
      </c>
      <c r="E89" s="38">
        <f t="shared" si="9"/>
        <v>0.62351756573006534</v>
      </c>
      <c r="F89" s="38">
        <f t="shared" si="10"/>
        <v>0.85380002682023037</v>
      </c>
      <c r="G89" s="38">
        <f t="shared" si="11"/>
        <v>0.9866092956912702</v>
      </c>
      <c r="H89" s="91">
        <f>Расчет!L104*E89*240</f>
        <v>11007.921099190684</v>
      </c>
      <c r="I89" s="91">
        <f>Расчет!M104*E89*240</f>
        <v>88059.353117192222</v>
      </c>
      <c r="J89" s="91">
        <f>Расчет!N104*E89*240</f>
        <v>100729.54384030199</v>
      </c>
      <c r="K89" s="92">
        <f>Расчет!L104*F89*240</f>
        <v>15073.453975140827</v>
      </c>
      <c r="L89" s="92">
        <f>Расчет!M104*F89*240</f>
        <v>120582.13302330629</v>
      </c>
      <c r="M89" s="92">
        <f>Расчет!N104*F89*240</f>
        <v>137931.77924625136</v>
      </c>
      <c r="N89" s="91">
        <f>Расчет!L104*G89*240</f>
        <v>17418.141652482896</v>
      </c>
      <c r="O89" s="91">
        <f>Расчет!M104*G89*240</f>
        <v>139338.77910280757</v>
      </c>
      <c r="P89" s="91">
        <f>Расчет!N104*G89*240</f>
        <v>159387.17650595814</v>
      </c>
      <c r="Q89" s="91">
        <v>81</v>
      </c>
      <c r="R89" s="85"/>
      <c r="S89" s="86">
        <f>Расчет!N104*F89*1000/(_sk*240)</f>
        <v>2.660721050274911</v>
      </c>
      <c r="T89" s="85"/>
      <c r="U89" s="85"/>
    </row>
    <row r="90" spans="1:21">
      <c r="A90" s="34">
        <f>796*(SQRT(SIN(Расчет!D105*PI()/180)^2+0.002514)-SIN(Расчет!D105*PI()/180))</f>
        <v>1.3290475458176627</v>
      </c>
      <c r="B90" s="9">
        <f t="shared" si="8"/>
        <v>0.56793905741794892</v>
      </c>
      <c r="C90" s="29">
        <f t="shared" si="12"/>
        <v>0.71867502532988792</v>
      </c>
      <c r="D90" s="29">
        <f t="shared" si="13"/>
        <v>0.80088680777789667</v>
      </c>
      <c r="E90" s="38">
        <f t="shared" si="9"/>
        <v>0.62564250831862411</v>
      </c>
      <c r="F90" s="38">
        <f t="shared" si="10"/>
        <v>0.85545243032306917</v>
      </c>
      <c r="G90" s="38">
        <f t="shared" si="11"/>
        <v>0.98789862998999445</v>
      </c>
      <c r="H90" s="24">
        <f>Расчет!L105*E90*240</f>
        <v>11211.509878411274</v>
      </c>
      <c r="I90" s="24">
        <f>Расчет!M105*E90*240</f>
        <v>86531.635433217045</v>
      </c>
      <c r="J90" s="37">
        <f>Расчет!N105*E90*240</f>
        <v>101626.26720493208</v>
      </c>
      <c r="K90" s="80">
        <f>Расчет!L105*F90*240</f>
        <v>15329.702258967367</v>
      </c>
      <c r="L90" s="80">
        <f>Расчет!M105*F90*240</f>
        <v>118316.28581329851</v>
      </c>
      <c r="M90" s="80">
        <f>Расчет!N105*F90*240</f>
        <v>138955.45157050967</v>
      </c>
      <c r="N90" s="24">
        <f>Расчет!L105*G90*240</f>
        <v>17703.13733759462</v>
      </c>
      <c r="O90" s="24">
        <f>Расчет!M105*G90*240</f>
        <v>136634.71224965688</v>
      </c>
      <c r="P90" s="24">
        <f>Расчет!N105*G90*240</f>
        <v>160469.35559503271</v>
      </c>
      <c r="Q90" s="24">
        <v>82</v>
      </c>
      <c r="R90" s="85"/>
      <c r="S90" s="86">
        <f>Расчет!N105*F90*1000/(_sk*240)</f>
        <v>2.6804678157891528</v>
      </c>
      <c r="T90" s="85"/>
      <c r="U90" s="85"/>
    </row>
    <row r="91" spans="1:21">
      <c r="A91" s="34">
        <f>796*(SQRT(SIN(Расчет!D106*PI()/180)^2+0.002514)-SIN(Расчет!D106*PI()/180))</f>
        <v>1.3220903723588413</v>
      </c>
      <c r="B91" s="9">
        <f t="shared" si="8"/>
        <v>0.56765116338029309</v>
      </c>
      <c r="C91" s="29">
        <f t="shared" si="12"/>
        <v>0.71843491133835913</v>
      </c>
      <c r="D91" s="29">
        <f t="shared" si="13"/>
        <v>0.80071066474082131</v>
      </c>
      <c r="E91" s="38">
        <f t="shared" si="9"/>
        <v>0.62768895144207548</v>
      </c>
      <c r="F91" s="38">
        <f t="shared" si="10"/>
        <v>0.85704203716452898</v>
      </c>
      <c r="G91" s="38">
        <f t="shared" si="11"/>
        <v>0.98913816729794746</v>
      </c>
      <c r="H91" s="24">
        <f>Расчет!L106*E91*240</f>
        <v>11409.539552242517</v>
      </c>
      <c r="I91" s="24">
        <f>Расчет!M106*E91*240</f>
        <v>84983.498445192236</v>
      </c>
      <c r="J91" s="37">
        <f>Расчет!N106*E91*240</f>
        <v>102496.40172939024</v>
      </c>
      <c r="K91" s="80">
        <f>Расчет!L106*F91*240</f>
        <v>15578.504287032321</v>
      </c>
      <c r="L91" s="80">
        <f>Расчет!M106*F91*240</f>
        <v>116035.86532071923</v>
      </c>
      <c r="M91" s="80">
        <f>Расчет!N106*F91*240</f>
        <v>139947.85910820193</v>
      </c>
      <c r="N91" s="24">
        <f>Расчет!L106*G91*240</f>
        <v>17979.623532468802</v>
      </c>
      <c r="O91" s="24">
        <f>Расчет!M106*G91*240</f>
        <v>133920.50586444439</v>
      </c>
      <c r="P91" s="24">
        <f>Расчет!N106*G91*240</f>
        <v>161518.06197691071</v>
      </c>
      <c r="Q91" s="24">
        <v>83</v>
      </c>
      <c r="R91" s="85"/>
      <c r="S91" s="86">
        <f>Расчет!N106*F91*1000/(_sk*240)</f>
        <v>2.6996114797106849</v>
      </c>
      <c r="T91" s="85"/>
      <c r="U91" s="85"/>
    </row>
    <row r="92" spans="1:21">
      <c r="A92" s="34">
        <f>796*(SQRT(SIN(Расчет!D107*PI()/180)^2+0.002514)-SIN(Расчет!D107*PI()/180))</f>
        <v>1.3154239756974921</v>
      </c>
      <c r="B92" s="9">
        <f t="shared" si="8"/>
        <v>0.56737489913567485</v>
      </c>
      <c r="C92" s="29">
        <f t="shared" si="12"/>
        <v>0.71820450529990465</v>
      </c>
      <c r="D92" s="29">
        <f t="shared" si="13"/>
        <v>0.80054164195155442</v>
      </c>
      <c r="E92" s="38">
        <f t="shared" si="9"/>
        <v>0.62965952245944001</v>
      </c>
      <c r="F92" s="38">
        <f t="shared" si="10"/>
        <v>0.85857108877636845</v>
      </c>
      <c r="G92" s="38">
        <f t="shared" si="11"/>
        <v>0.99032974810458696</v>
      </c>
      <c r="H92" s="24">
        <f>Расчет!L107*E92*240</f>
        <v>11602.062141998291</v>
      </c>
      <c r="I92" s="24">
        <f>Расчет!M107*E92*240</f>
        <v>83416.535917310946</v>
      </c>
      <c r="J92" s="37">
        <f>Расчет!N107*E92*240</f>
        <v>103340.39064815857</v>
      </c>
      <c r="K92" s="80">
        <f>Расчет!L107*F92*240</f>
        <v>15819.970587275946</v>
      </c>
      <c r="L92" s="80">
        <f>Расчет!M107*F92*240</f>
        <v>113742.46479229907</v>
      </c>
      <c r="M92" s="80">
        <f>Расчет!N107*F92*240</f>
        <v>140909.60042469625</v>
      </c>
      <c r="N92" s="24">
        <f>Расчет!L107*G92*240</f>
        <v>18247.746391096724</v>
      </c>
      <c r="O92" s="24">
        <f>Расчет!M107*G92*240</f>
        <v>131197.69344561789</v>
      </c>
      <c r="P92" s="24">
        <f>Расчет!N107*G92*240</f>
        <v>162533.97175647868</v>
      </c>
      <c r="Q92" s="24">
        <v>84</v>
      </c>
      <c r="R92" s="85"/>
      <c r="S92" s="86">
        <f>Расчет!N107*F92*1000/(_sk*240)</f>
        <v>2.7181635884393565</v>
      </c>
      <c r="T92" s="85"/>
      <c r="U92" s="85"/>
    </row>
    <row r="93" spans="1:21">
      <c r="A93" s="34">
        <f>796*(SQRT(SIN(Расчет!D108*PI()/180)^2+0.002514)-SIN(Расчет!D108*PI()/180))</f>
        <v>1.3090358732947589</v>
      </c>
      <c r="B93" s="9">
        <f t="shared" si="8"/>
        <v>0.56710979757543134</v>
      </c>
      <c r="C93" s="29">
        <f t="shared" si="12"/>
        <v>0.71798341662190912</v>
      </c>
      <c r="D93" s="29">
        <f t="shared" si="13"/>
        <v>0.80037945304013769</v>
      </c>
      <c r="E93" s="38">
        <f t="shared" si="9"/>
        <v>0.63155675688775903</v>
      </c>
      <c r="F93" s="38">
        <f t="shared" si="10"/>
        <v>0.86004173836851483</v>
      </c>
      <c r="G93" s="38">
        <f t="shared" si="11"/>
        <v>0.99147513612481797</v>
      </c>
      <c r="H93" s="24">
        <f>Расчет!L108*E93*240</f>
        <v>11789.134970864858</v>
      </c>
      <c r="I93" s="24">
        <f>Расчет!M108*E93*240</f>
        <v>81832.255235331322</v>
      </c>
      <c r="J93" s="37">
        <f>Расчет!N108*E93*240</f>
        <v>104158.68543037008</v>
      </c>
      <c r="K93" s="80">
        <f>Расчет!L108*F93*240</f>
        <v>16054.215276182378</v>
      </c>
      <c r="L93" s="80">
        <f>Расчет!M108*F93*240</f>
        <v>111437.57750931356</v>
      </c>
      <c r="M93" s="80">
        <f>Расчет!N108*F93*240</f>
        <v>141841.27698222882</v>
      </c>
      <c r="N93" s="24">
        <f>Расчет!L108*G93*240</f>
        <v>18507.65441515085</v>
      </c>
      <c r="O93" s="24">
        <f>Расчет!M108*G93*240</f>
        <v>128467.70383500197</v>
      </c>
      <c r="P93" s="24">
        <f>Расчет!N108*G93*240</f>
        <v>163517.76097617092</v>
      </c>
      <c r="Q93" s="24">
        <v>85</v>
      </c>
      <c r="R93" s="85"/>
      <c r="S93" s="86">
        <f>Расчет!N108*F93*1000/(_sk*240)</f>
        <v>2.7361357442559573</v>
      </c>
      <c r="T93" s="85"/>
      <c r="U93" s="85"/>
    </row>
    <row r="94" spans="1:21">
      <c r="A94" s="34">
        <f>796*(SQRT(SIN(Расчет!D109*PI()/180)^2+0.002514)-SIN(Расчет!D109*PI()/180))</f>
        <v>1.3029142368035274</v>
      </c>
      <c r="B94" s="9">
        <f t="shared" si="8"/>
        <v>0.56685541391901861</v>
      </c>
      <c r="C94" s="29">
        <f t="shared" si="12"/>
        <v>0.71777127342942071</v>
      </c>
      <c r="D94" s="29">
        <f t="shared" si="13"/>
        <v>0.80022382535217063</v>
      </c>
      <c r="E94" s="38">
        <f t="shared" si="9"/>
        <v>0.63338309996098585</v>
      </c>
      <c r="F94" s="38">
        <f t="shared" si="10"/>
        <v>0.86145605347980314</v>
      </c>
      <c r="G94" s="38">
        <f t="shared" si="11"/>
        <v>0.99257602094265562</v>
      </c>
      <c r="H94" s="24">
        <f>Расчет!L109*E94*240</f>
        <v>11970.819970587288</v>
      </c>
      <c r="I94" s="24">
        <f>Расчет!M109*E94*240</f>
        <v>80232.079811227537</v>
      </c>
      <c r="J94" s="37">
        <f>Расчет!N109*E94*240</f>
        <v>104951.74362948084</v>
      </c>
      <c r="K94" s="80">
        <f>Расчет!L109*F94*240</f>
        <v>16281.355358888706</v>
      </c>
      <c r="L94" s="80">
        <f>Расчет!M109*F94*240</f>
        <v>109122.60027290591</v>
      </c>
      <c r="M94" s="80">
        <f>Расчет!N109*F94*240</f>
        <v>142743.49106953698</v>
      </c>
      <c r="N94" s="24">
        <f>Расчет!L109*G94*240</f>
        <v>18759.497774030118</v>
      </c>
      <c r="O94" s="24">
        <f>Расчет!M109*G94*240</f>
        <v>125731.86517904747</v>
      </c>
      <c r="P94" s="24">
        <f>Расчет!N109*G94*240</f>
        <v>164470.10362158457</v>
      </c>
      <c r="Q94" s="24">
        <v>86</v>
      </c>
      <c r="R94" s="85"/>
      <c r="S94" s="86">
        <f>Расчет!N109*F94*1000/(_sk*240)</f>
        <v>2.7535395653845867</v>
      </c>
      <c r="T94" s="85"/>
      <c r="U94" s="85"/>
    </row>
    <row r="95" spans="1:21">
      <c r="A95" s="34">
        <f>796*(SQRT(SIN(Расчет!D110*PI()/180)^2+0.002514)-SIN(Расчет!D110*PI()/180))</f>
        <v>1.2970478561338017</v>
      </c>
      <c r="B95" s="9">
        <f t="shared" si="8"/>
        <v>0.56661132467605757</v>
      </c>
      <c r="C95" s="29">
        <f t="shared" si="12"/>
        <v>0.71756772169062133</v>
      </c>
      <c r="D95" s="29">
        <f t="shared" si="13"/>
        <v>0.80007449930871211</v>
      </c>
      <c r="E95" s="38">
        <f t="shared" si="9"/>
        <v>0.63514090831058534</v>
      </c>
      <c r="F95" s="38">
        <f t="shared" si="10"/>
        <v>0.86281601852372491</v>
      </c>
      <c r="G95" s="38">
        <f t="shared" si="11"/>
        <v>0.99363402059977501</v>
      </c>
      <c r="H95" s="24">
        <f>Расчет!L110*E95*240</f>
        <v>12147.183034119053</v>
      </c>
      <c r="I95" s="24">
        <f>Расчет!M110*E95*240</f>
        <v>78617.351618704983</v>
      </c>
      <c r="J95" s="37">
        <f>Расчет!N110*E95*240</f>
        <v>105720.02689861237</v>
      </c>
      <c r="K95" s="80">
        <f>Расчет!L110*F95*240</f>
        <v>16501.510081684763</v>
      </c>
      <c r="L95" s="80">
        <f>Расчет!M110*F95*240</f>
        <v>106798.83695565804</v>
      </c>
      <c r="M95" s="80">
        <f>Расчет!N110*F95*240</f>
        <v>143616.84390556772</v>
      </c>
      <c r="N95" s="24">
        <f>Расчет!L110*G95*240</f>
        <v>19003.427679155098</v>
      </c>
      <c r="O95" s="24">
        <f>Расчет!M110*G95*240</f>
        <v>122991.40892307433</v>
      </c>
      <c r="P95" s="24">
        <f>Расчет!N110*G95*240</f>
        <v>165391.6698022171</v>
      </c>
      <c r="Q95" s="24">
        <v>87</v>
      </c>
      <c r="R95" s="85"/>
      <c r="S95" s="86">
        <f>Расчет!N110*F95*1000/(_sk*240)</f>
        <v>2.7703866494129574</v>
      </c>
      <c r="T95" s="85"/>
      <c r="U95" s="85"/>
    </row>
    <row r="96" spans="1:21">
      <c r="A96" s="34">
        <f>796*(SQRT(SIN(Расчет!D111*PI()/180)^2+0.002514)-SIN(Расчет!D111*PI()/180))</f>
        <v>1.2914261057618019</v>
      </c>
      <c r="B96" s="9">
        <f t="shared" si="8"/>
        <v>0.5663771266582176</v>
      </c>
      <c r="C96" s="29">
        <f t="shared" si="12"/>
        <v>0.71737242438468751</v>
      </c>
      <c r="D96" s="29">
        <f t="shared" si="13"/>
        <v>0.79993122779714365</v>
      </c>
      <c r="E96" s="38">
        <f t="shared" si="9"/>
        <v>0.63683245174716396</v>
      </c>
      <c r="F96" s="38">
        <f t="shared" si="10"/>
        <v>0.86412353731978164</v>
      </c>
      <c r="G96" s="38">
        <f t="shared" si="11"/>
        <v>0.99465068412537316</v>
      </c>
      <c r="H96" s="24">
        <f>Расчет!L111*E96*240</f>
        <v>12318.293412885172</v>
      </c>
      <c r="I96" s="24">
        <f>Расчет!M111*E96*240</f>
        <v>76989.333830532341</v>
      </c>
      <c r="J96" s="37">
        <f>Расчет!N111*E96*240</f>
        <v>106463.9991649476</v>
      </c>
      <c r="K96" s="80">
        <f>Расчет!L111*F96*240</f>
        <v>16714.800334816176</v>
      </c>
      <c r="L96" s="80">
        <f>Расчет!M111*F96*240</f>
        <v>104467.50209260112</v>
      </c>
      <c r="M96" s="80">
        <f>Расчет!N111*F96*240</f>
        <v>144461.93390934478</v>
      </c>
      <c r="N96" s="24">
        <f>Расчет!L111*G96*240</f>
        <v>19239.595810120209</v>
      </c>
      <c r="O96" s="24">
        <f>Расчет!M111*G96*240</f>
        <v>120247.47381325133</v>
      </c>
      <c r="P96" s="24">
        <f>Расчет!N111*G96*240</f>
        <v>166283.12409899087</v>
      </c>
      <c r="Q96" s="24">
        <v>88</v>
      </c>
      <c r="R96" s="85"/>
      <c r="S96" s="86">
        <f>Расчет!N111*F96*1000/(_sk*240)</f>
        <v>2.786688539917916</v>
      </c>
      <c r="T96" s="85"/>
      <c r="U96" s="85"/>
    </row>
    <row r="97" spans="1:21">
      <c r="A97" s="34">
        <f>796*(SQRT(SIN(Расчет!D112*PI()/180)^2+0.002514)-SIN(Расчет!D112*PI()/180))</f>
        <v>1.286038913125124</v>
      </c>
      <c r="B97" s="9">
        <f t="shared" si="8"/>
        <v>0.56615243603865695</v>
      </c>
      <c r="C97" s="29">
        <f t="shared" si="12"/>
        <v>0.71718506071006183</v>
      </c>
      <c r="D97" s="29">
        <f t="shared" si="13"/>
        <v>0.79979377559155307</v>
      </c>
      <c r="E97" s="38">
        <f t="shared" si="9"/>
        <v>0.63845991512484412</v>
      </c>
      <c r="F97" s="38">
        <f t="shared" si="10"/>
        <v>0.8653804356025363</v>
      </c>
      <c r="G97" s="38">
        <f t="shared" si="11"/>
        <v>0.99562749400468797</v>
      </c>
      <c r="H97" s="24">
        <f>Расчет!L112*E97*240</f>
        <v>12484.223157141838</v>
      </c>
      <c r="I97" s="24">
        <f>Расчет!M112*E97*240</f>
        <v>75349.213531490052</v>
      </c>
      <c r="J97" s="37">
        <f>Расчет!N112*E97*240</f>
        <v>107184.12495624277</v>
      </c>
      <c r="K97" s="80">
        <f>Расчет!L112*F97*240</f>
        <v>16921.348103387423</v>
      </c>
      <c r="L97" s="80">
        <f>Расчет!M112*F97*240</f>
        <v>102129.7244877763</v>
      </c>
      <c r="M97" s="80">
        <f>Расчет!N112*F97*240</f>
        <v>145279.35512783565</v>
      </c>
      <c r="N97" s="24">
        <f>Расчет!L112*G97*240</f>
        <v>19468.153790218668</v>
      </c>
      <c r="O97" s="24">
        <f>Расчет!M112*G97*240</f>
        <v>117501.10988394977</v>
      </c>
      <c r="P97" s="24">
        <f>Расчет!N112*G97*240</f>
        <v>167145.12407000875</v>
      </c>
      <c r="Q97" s="24">
        <v>89</v>
      </c>
      <c r="R97" s="85"/>
      <c r="S97" s="86">
        <f>Расчет!N112*F97*1000/(_sk*240)</f>
        <v>2.8024566961388051</v>
      </c>
      <c r="T97" s="85"/>
      <c r="U97" s="85"/>
    </row>
    <row r="98" spans="1:21">
      <c r="A98" s="34">
        <f>796*(SQRT(SIN(Расчет!D113*PI()/180)^2+0.002514)-SIN(Расчет!D113*PI()/180))</f>
        <v>1.2808767289614149</v>
      </c>
      <c r="B98" s="9">
        <f t="shared" si="8"/>
        <v>0.5659368874569265</v>
      </c>
      <c r="C98" s="29">
        <f t="shared" si="12"/>
        <v>0.71700532533131611</v>
      </c>
      <c r="D98" s="29">
        <f t="shared" si="13"/>
        <v>0.79966191880131832</v>
      </c>
      <c r="E98" s="38">
        <f t="shared" si="9"/>
        <v>0.64002540027109711</v>
      </c>
      <c r="F98" s="38">
        <f t="shared" si="10"/>
        <v>0.86658846350090291</v>
      </c>
      <c r="G98" s="38">
        <f t="shared" si="11"/>
        <v>0.99656586858363394</v>
      </c>
      <c r="H98" s="24">
        <f>Расчет!L113*E98*240</f>
        <v>12645.046597760813</v>
      </c>
      <c r="I98" s="24">
        <f>Расчет!M113*E98*240</f>
        <v>73698.104483285511</v>
      </c>
      <c r="J98" s="37">
        <f>Расчет!N113*E98*240</f>
        <v>107880.86787211057</v>
      </c>
      <c r="K98" s="80">
        <f>Расчет!L113*F98*240</f>
        <v>17121.275964062261</v>
      </c>
      <c r="L98" s="80">
        <f>Расчет!M113*F98*240</f>
        <v>99786.55081508882</v>
      </c>
      <c r="M98" s="80">
        <f>Расчет!N113*F98*240</f>
        <v>146069.69581338044</v>
      </c>
      <c r="N98" s="24">
        <f>Расчет!L113*G98*240</f>
        <v>19689.252708783635</v>
      </c>
      <c r="O98" s="24">
        <f>Расчет!M113*G98*240</f>
        <v>114753.28241073486</v>
      </c>
      <c r="P98" s="24">
        <f>Расчет!N113*G98*240</f>
        <v>167978.31890576167</v>
      </c>
      <c r="Q98" s="24">
        <v>90</v>
      </c>
      <c r="R98" s="85"/>
      <c r="S98" s="86">
        <f>Расчет!N113*F98*1000/(_sk*240)</f>
        <v>2.8177024655358887</v>
      </c>
      <c r="T98" s="85"/>
      <c r="U98" s="85"/>
    </row>
    <row r="99" spans="1:21">
      <c r="A99" s="34">
        <f>796*(SQRT(SIN(Расчет!D114*PI()/180)^2+0.002514)-SIN(Расчет!D114*PI()/180))</f>
        <v>1.2759304994592409</v>
      </c>
      <c r="B99" s="9">
        <f t="shared" si="8"/>
        <v>0.56573013316732057</v>
      </c>
      <c r="C99" s="29">
        <f t="shared" si="12"/>
        <v>0.71683292766286455</v>
      </c>
      <c r="D99" s="29">
        <f t="shared" si="13"/>
        <v>0.79953544434662216</v>
      </c>
      <c r="E99" s="38">
        <f t="shared" si="9"/>
        <v>0.64153092796646427</v>
      </c>
      <c r="F99" s="38">
        <f t="shared" si="10"/>
        <v>0.8677492979812006</v>
      </c>
      <c r="G99" s="38">
        <f t="shared" si="11"/>
        <v>0.99746716440757011</v>
      </c>
      <c r="H99" s="24">
        <f>Расчет!L114*E99*240</f>
        <v>12800.839867662438</v>
      </c>
      <c r="I99" s="24">
        <f>Расчет!M114*E99*240</f>
        <v>72037.049920326855</v>
      </c>
      <c r="J99" s="37">
        <f>Расчет!N114*E99*240</f>
        <v>108554.68919255698</v>
      </c>
      <c r="K99" s="80">
        <f>Расчет!L114*F99*240</f>
        <v>17314.706625203438</v>
      </c>
      <c r="L99" s="80">
        <f>Расчет!M114*F99*240</f>
        <v>97438.949194773697</v>
      </c>
      <c r="M99" s="80">
        <f>Расчет!N114*F99*240</f>
        <v>146833.53714216084</v>
      </c>
      <c r="N99" s="24">
        <f>Расчет!L114*G99*240</f>
        <v>19903.042687756577</v>
      </c>
      <c r="O99" s="24">
        <f>Расчет!M114*G99*240</f>
        <v>112004.87581180368</v>
      </c>
      <c r="P99" s="24">
        <f>Расчет!N114*G99*240</f>
        <v>168783.3482249591</v>
      </c>
      <c r="Q99" s="24">
        <v>91</v>
      </c>
      <c r="R99" s="85"/>
      <c r="S99" s="86">
        <f>Расчет!N114*F99*1000/(_sk*240)</f>
        <v>2.832437059069461</v>
      </c>
      <c r="T99" s="85"/>
      <c r="U99" s="85"/>
    </row>
    <row r="100" spans="1:21">
      <c r="A100" s="34">
        <f>796*(SQRT(SIN(Расчет!D115*PI()/180)^2+0.002514)-SIN(Расчет!D115*PI()/180))</f>
        <v>1.2711916400994561</v>
      </c>
      <c r="B100" s="9">
        <f t="shared" si="8"/>
        <v>0.56553184222871156</v>
      </c>
      <c r="C100" s="29">
        <f t="shared" si="12"/>
        <v>0.71666759118782697</v>
      </c>
      <c r="D100" s="29">
        <f t="shared" si="13"/>
        <v>0.79941414945966316</v>
      </c>
      <c r="E100" s="38">
        <f t="shared" si="9"/>
        <v>0.64297843996034876</v>
      </c>
      <c r="F100" s="38">
        <f t="shared" si="10"/>
        <v>0.86886454524853107</v>
      </c>
      <c r="G100" s="38">
        <f t="shared" si="11"/>
        <v>0.99833267849280904</v>
      </c>
      <c r="H100" s="24">
        <f>Расчет!L115*E100*240</f>
        <v>12951.680461051315</v>
      </c>
      <c r="I100" s="24">
        <f>Расчет!M115*E100*240</f>
        <v>70367.025357659164</v>
      </c>
      <c r="J100" s="37">
        <f>Расчет!N115*E100*240</f>
        <v>109206.04661619791</v>
      </c>
      <c r="K100" s="80">
        <f>Расчет!L115*F100*240</f>
        <v>17501.762508070417</v>
      </c>
      <c r="L100" s="80">
        <f>Расчет!M115*F100*240</f>
        <v>95087.812729218</v>
      </c>
      <c r="M100" s="80">
        <f>Расчет!N115*F100*240</f>
        <v>147571.45206521091</v>
      </c>
      <c r="N100" s="24">
        <f>Расчет!L115*G100*240</f>
        <v>20109.672489892062</v>
      </c>
      <c r="O100" s="24">
        <f>Расчет!M115*G100*240</f>
        <v>109256.69748306871</v>
      </c>
      <c r="P100" s="24">
        <f>Расчет!N115*G100*240</f>
        <v>169560.84100220021</v>
      </c>
      <c r="Q100" s="24">
        <v>92</v>
      </c>
      <c r="R100" s="85"/>
      <c r="S100" s="86">
        <f>Расчет!N115*F100*1000/(_sk*240)</f>
        <v>2.8466715290357043</v>
      </c>
      <c r="T100" s="85"/>
      <c r="U100" s="85"/>
    </row>
    <row r="101" spans="1:21">
      <c r="A101" s="34">
        <f>796*(SQRT(SIN(Расчет!D116*PI()/180)^2+0.002514)-SIN(Расчет!D116*PI()/180))</f>
        <v>1.2666520110774901</v>
      </c>
      <c r="B101" s="9">
        <f t="shared" si="8"/>
        <v>0.56534169973409365</v>
      </c>
      <c r="C101" s="29">
        <f t="shared" si="12"/>
        <v>0.71650905281051447</v>
      </c>
      <c r="D101" s="29">
        <f t="shared" si="13"/>
        <v>0.79929784121044745</v>
      </c>
      <c r="E101" s="38">
        <f t="shared" si="9"/>
        <v>0.6443698010096709</v>
      </c>
      <c r="F101" s="38">
        <f t="shared" si="10"/>
        <v>0.86993574310120569</v>
      </c>
      <c r="G101" s="38">
        <f t="shared" si="11"/>
        <v>0.99916365052940581</v>
      </c>
      <c r="H101" s="24">
        <f>Расчет!L116*E101*240</f>
        <v>13097.64682854354</v>
      </c>
      <c r="I101" s="24">
        <f>Расчет!M116*E101*240</f>
        <v>68688.941394507274</v>
      </c>
      <c r="J101" s="37">
        <f>Расчет!N116*E101*240</f>
        <v>109835.39312043421</v>
      </c>
      <c r="K101" s="80">
        <f>Расчет!L116*F101*240</f>
        <v>17682.565366677027</v>
      </c>
      <c r="L101" s="80">
        <f>Расчет!M116*F101*240</f>
        <v>92733.96298404281</v>
      </c>
      <c r="M101" s="80">
        <f>Расчет!N116*F101*240</f>
        <v>148284.00428344091</v>
      </c>
      <c r="N101" s="24">
        <f>Расчет!L116*G101*240</f>
        <v>20309.289166014238</v>
      </c>
      <c r="O101" s="24">
        <f>Расчет!M116*G101*240</f>
        <v>106509.48155422053</v>
      </c>
      <c r="P101" s="24">
        <f>Расчет!N116*G101*240</f>
        <v>170311.41461872819</v>
      </c>
      <c r="Q101" s="24">
        <v>93</v>
      </c>
      <c r="R101" s="85"/>
      <c r="S101" s="86">
        <f>Расчет!N116*F101*1000/(_sk*240)</f>
        <v>2.8604167492947701</v>
      </c>
      <c r="T101" s="85"/>
      <c r="U101" s="85"/>
    </row>
    <row r="102" spans="1:21">
      <c r="A102" s="34">
        <f>796*(SQRT(SIN(Расчет!D117*PI()/180)^2+0.002514)-SIN(Расчет!D117*PI()/180))</f>
        <v>1.2623038942030678</v>
      </c>
      <c r="B102" s="9">
        <f t="shared" si="8"/>
        <v>0.56515940607803883</v>
      </c>
      <c r="C102" s="29">
        <f t="shared" si="12"/>
        <v>0.71635706224098838</v>
      </c>
      <c r="D102" s="29">
        <f t="shared" si="13"/>
        <v>0.79918633605603595</v>
      </c>
      <c r="E102" s="38">
        <f t="shared" si="9"/>
        <v>0.64570680092925237</v>
      </c>
      <c r="F102" s="38">
        <f t="shared" si="10"/>
        <v>0.87096436323424153</v>
      </c>
      <c r="G102" s="38">
        <f t="shared" si="11"/>
        <v>0.99996126501459448</v>
      </c>
      <c r="H102" s="24">
        <f>Расчет!L117*E102*240</f>
        <v>13238.818006265932</v>
      </c>
      <c r="I102" s="24">
        <f>Расчет!M117*E102*240</f>
        <v>67003.646499054477</v>
      </c>
      <c r="J102" s="37">
        <f>Расчет!N117*E102*240</f>
        <v>110443.1759360407</v>
      </c>
      <c r="K102" s="80">
        <f>Расчет!L117*F102*240</f>
        <v>17857.235943941647</v>
      </c>
      <c r="L102" s="80">
        <f>Расчет!M117*F102*240</f>
        <v>90378.153402499564</v>
      </c>
      <c r="M102" s="80">
        <f>Расчет!N117*F102*240</f>
        <v>148971.74733837193</v>
      </c>
      <c r="N102" s="24">
        <f>Расчет!L117*G102*240</f>
        <v>20502.037738788109</v>
      </c>
      <c r="O102" s="24">
        <f>Расчет!M117*G102*240</f>
        <v>103763.89255520057</v>
      </c>
      <c r="P102" s="24">
        <f>Расчет!N117*G102*240</f>
        <v>171035.67402774349</v>
      </c>
      <c r="Q102" s="24">
        <v>94</v>
      </c>
      <c r="R102" s="85"/>
      <c r="S102" s="86">
        <f>Расчет!N117*F102*1000/(_sk*240)</f>
        <v>2.8736833977309399</v>
      </c>
      <c r="T102" s="85"/>
      <c r="U102" s="85"/>
    </row>
    <row r="103" spans="1:21">
      <c r="A103" s="34">
        <f>796*(SQRT(SIN(Расчет!D118*PI()/180)^2+0.002514)-SIN(Расчет!D118*PI()/180))</f>
        <v>1.2581399711835961</v>
      </c>
      <c r="B103" s="9">
        <f t="shared" si="8"/>
        <v>0.56498467626042104</v>
      </c>
      <c r="C103" s="29">
        <f t="shared" si="12"/>
        <v>0.71621138141028051</v>
      </c>
      <c r="D103" s="29">
        <f t="shared" si="13"/>
        <v>0.79907945941221648</v>
      </c>
      <c r="E103" s="38">
        <f t="shared" si="9"/>
        <v>0.64699115664344042</v>
      </c>
      <c r="F103" s="38">
        <f t="shared" si="10"/>
        <v>0.8719518134881562</v>
      </c>
      <c r="G103" s="38">
        <f t="shared" si="11"/>
        <v>1.0007266533162258</v>
      </c>
      <c r="H103" s="24">
        <f>Расчет!L118*E103*240</f>
        <v>13375.273276991245</v>
      </c>
      <c r="I103" s="24">
        <f>Расчет!M118*E103*240</f>
        <v>65311.929761954168</v>
      </c>
      <c r="J103" s="37">
        <f>Расчет!N118*E103*240</f>
        <v>111029.83562864298</v>
      </c>
      <c r="K103" s="80">
        <f>Расчет!L118*F103*240</f>
        <v>18025.893661788479</v>
      </c>
      <c r="L103" s="80">
        <f>Расчет!M118*F103*240</f>
        <v>88021.072643086794</v>
      </c>
      <c r="M103" s="80">
        <f>Расчет!N118*F103*240</f>
        <v>149635.22381039438</v>
      </c>
      <c r="N103" s="24">
        <f>Расчет!L118*G103*240</f>
        <v>20688.060920514134</v>
      </c>
      <c r="O103" s="24">
        <f>Расчет!M118*G103*240</f>
        <v>101020.52898433144</v>
      </c>
      <c r="P103" s="24">
        <f>Расчет!N118*G103*240</f>
        <v>171734.21102591054</v>
      </c>
      <c r="Q103" s="24">
        <v>95</v>
      </c>
      <c r="R103" s="85"/>
      <c r="S103" s="86">
        <f>Расчет!N118*F103*1000/(_sk*240)</f>
        <v>2.8864819407869287</v>
      </c>
      <c r="T103" s="85"/>
      <c r="U103" s="85"/>
    </row>
    <row r="104" spans="1:21">
      <c r="A104" s="34">
        <f>796*(SQRT(SIN(Расчет!D119*PI()/180)^2+0.002514)-SIN(Расчет!D119*PI()/180))</f>
        <v>1.2541533032032</v>
      </c>
      <c r="B104" s="9">
        <f t="shared" si="8"/>
        <v>0.56481723922477867</v>
      </c>
      <c r="C104" s="29">
        <f t="shared" si="12"/>
        <v>0.71607178391487691</v>
      </c>
      <c r="D104" s="29">
        <f t="shared" si="13"/>
        <v>0.79897704524658208</v>
      </c>
      <c r="E104" s="38">
        <f t="shared" si="9"/>
        <v>0.64822451423002703</v>
      </c>
      <c r="F104" s="38">
        <f t="shared" si="10"/>
        <v>0.87289944004021269</v>
      </c>
      <c r="G104" s="38">
        <f t="shared" si="11"/>
        <v>1.0014608956661093</v>
      </c>
      <c r="H104" s="24">
        <f>Расчет!L119*E104*240</f>
        <v>13507.091861395837</v>
      </c>
      <c r="I104" s="24">
        <f>Расчет!M119*E104*240</f>
        <v>63614.523607908268</v>
      </c>
      <c r="J104" s="37">
        <f>Расчет!N119*E104*240</f>
        <v>111595.80527978519</v>
      </c>
      <c r="K104" s="80">
        <f>Расчет!L119*F104*240</f>
        <v>18188.656342916795</v>
      </c>
      <c r="L104" s="80">
        <f>Расчет!M119*F104*240</f>
        <v>85663.347832080195</v>
      </c>
      <c r="M104" s="80">
        <f>Расчет!N119*F104*240</f>
        <v>150274.96461664792</v>
      </c>
      <c r="N104" s="24">
        <f>Расчет!L119*G104*240</f>
        <v>20867.498862528053</v>
      </c>
      <c r="O104" s="24">
        <f>Расчет!M119*G104*240</f>
        <v>98279.926771084167</v>
      </c>
      <c r="P104" s="24">
        <f>Расчет!N119*G104*240</f>
        <v>172407.60362298792</v>
      </c>
      <c r="Q104" s="24">
        <v>96</v>
      </c>
      <c r="R104" s="85"/>
      <c r="S104" s="86">
        <f>Расчет!N119*F104*1000/(_sk*240)</f>
        <v>2.8988226199199061</v>
      </c>
      <c r="T104" s="85"/>
      <c r="U104" s="85"/>
    </row>
    <row r="105" spans="1:21">
      <c r="A105" s="34">
        <f>796*(SQRT(SIN(Расчет!D120*PI()/180)^2+0.002514)-SIN(Расчет!D120*PI()/180))</f>
        <v>1.2503373117181331</v>
      </c>
      <c r="B105" s="9">
        <f t="shared" si="8"/>
        <v>0.5646568372298526</v>
      </c>
      <c r="C105" s="29">
        <f t="shared" si="12"/>
        <v>0.71593805448920844</v>
      </c>
      <c r="D105" s="29">
        <f t="shared" si="13"/>
        <v>0.79887893569209956</v>
      </c>
      <c r="E105" s="38">
        <f t="shared" si="9"/>
        <v>0.64940845094788058</v>
      </c>
      <c r="F105" s="38">
        <f t="shared" si="10"/>
        <v>0.87380852953527044</v>
      </c>
      <c r="G105" s="38">
        <f t="shared" si="11"/>
        <v>1.0021650230830201</v>
      </c>
      <c r="H105" s="24">
        <f>Расчет!L120*E105*240</f>
        <v>13634.352637540582</v>
      </c>
      <c r="I105" s="24">
        <f>Расчет!M120*E105*240</f>
        <v>61912.106456220579</v>
      </c>
      <c r="J105" s="37">
        <f>Расчет!N120*E105*240</f>
        <v>112141.50976037764</v>
      </c>
      <c r="K105" s="80">
        <f>Расчет!L120*F105*240</f>
        <v>18345.639962007266</v>
      </c>
      <c r="L105" s="80">
        <f>Расчет!M120*F105*240</f>
        <v>83305.547724205797</v>
      </c>
      <c r="M105" s="80">
        <f>Расчет!N120*F105*240</f>
        <v>150891.48840079561</v>
      </c>
      <c r="N105" s="24">
        <f>Расчет!L120*G105*240</f>
        <v>21040.488933858229</v>
      </c>
      <c r="O105" s="24">
        <f>Расчет!M120*G105*240</f>
        <v>95542.562627963591</v>
      </c>
      <c r="P105" s="24">
        <f>Расчет!N120*G105*240</f>
        <v>173056.4155017336</v>
      </c>
      <c r="Q105" s="24">
        <v>97</v>
      </c>
      <c r="R105" s="85"/>
      <c r="S105" s="86">
        <f>Расчет!N120*F105*1000/(_sk*240)</f>
        <v>2.9107154398301622</v>
      </c>
      <c r="T105" s="85"/>
      <c r="U105" s="85"/>
    </row>
    <row r="106" spans="1:21">
      <c r="A106" s="34">
        <f>796*(SQRT(SIN(Расчет!D121*PI()/180)^2+0.002514)-SIN(Расчет!D121*PI()/180))</f>
        <v>1.2466857603922996</v>
      </c>
      <c r="B106" s="9">
        <f t="shared" si="8"/>
        <v>0.56450322525277608</v>
      </c>
      <c r="C106" s="29">
        <f t="shared" si="12"/>
        <v>0.71580998850484912</v>
      </c>
      <c r="D106" s="29">
        <f t="shared" si="13"/>
        <v>0.79878498068022052</v>
      </c>
      <c r="E106" s="38">
        <f t="shared" si="9"/>
        <v>0.65054447724155873</v>
      </c>
      <c r="F106" s="38">
        <f t="shared" si="10"/>
        <v>0.87468031115459199</v>
      </c>
      <c r="G106" s="38">
        <f t="shared" si="11"/>
        <v>1.0028400192259095</v>
      </c>
      <c r="H106" s="24">
        <f>Расчет!L121*E106*240</f>
        <v>13757.133886734289</v>
      </c>
      <c r="I106" s="24">
        <f>Расчет!M121*E106*240</f>
        <v>60205.305322822496</v>
      </c>
      <c r="J106" s="37">
        <f>Расчет!N121*E106*240</f>
        <v>112667.36508969933</v>
      </c>
      <c r="K106" s="80">
        <f>Расчет!L121*F106*240</f>
        <v>18496.958424221666</v>
      </c>
      <c r="L106" s="80">
        <f>Расчет!M121*F106*240</f>
        <v>80948.185766197596</v>
      </c>
      <c r="M106" s="80">
        <f>Расчет!N121*F106*240</f>
        <v>151485.30100738004</v>
      </c>
      <c r="N106" s="24">
        <f>Расчет!L121*G106*240</f>
        <v>21207.16552689025</v>
      </c>
      <c r="O106" s="24">
        <f>Расчет!M121*G106*240</f>
        <v>92808.857287435356</v>
      </c>
      <c r="P106" s="24">
        <f>Расчет!N121*G106*240</f>
        <v>173681.19556064179</v>
      </c>
      <c r="Q106" s="24">
        <v>98</v>
      </c>
      <c r="R106" s="85"/>
      <c r="S106" s="86">
        <f>Расчет!N121*F106*1000/(_sk*240)</f>
        <v>2.9221701583213742</v>
      </c>
      <c r="T106" s="85"/>
      <c r="U106" s="85"/>
    </row>
    <row r="107" spans="1:21">
      <c r="A107" s="34">
        <f>796*(SQRT(SIN(Расчет!D122*PI()/180)^2+0.002514)-SIN(Расчет!D122*PI()/180))</f>
        <v>1.2431927381045718</v>
      </c>
      <c r="B107" s="9">
        <f t="shared" si="8"/>
        <v>0.56435617042256658</v>
      </c>
      <c r="C107" s="29">
        <f t="shared" si="12"/>
        <v>0.71568739149526484</v>
      </c>
      <c r="D107" s="29">
        <f t="shared" si="13"/>
        <v>0.79869503759269023</v>
      </c>
      <c r="E107" s="38">
        <f t="shared" si="9"/>
        <v>0.65163403871629222</v>
      </c>
      <c r="F107" s="38">
        <f t="shared" si="10"/>
        <v>0.87551595862078946</v>
      </c>
      <c r="G107" s="38">
        <f t="shared" si="11"/>
        <v>1.0034868221775948</v>
      </c>
      <c r="H107" s="24">
        <f>Расчет!L122*E107*240</f>
        <v>13875.51306397436</v>
      </c>
      <c r="I107" s="24">
        <f>Расчет!M122*E107*240</f>
        <v>58494.698357556699</v>
      </c>
      <c r="J107" s="37">
        <f>Расчет!N122*E107*240</f>
        <v>113173.77787326093</v>
      </c>
      <c r="K107" s="80">
        <f>Расчет!L122*F107*240</f>
        <v>18642.723368921317</v>
      </c>
      <c r="L107" s="80">
        <f>Расчет!M122*F107*240</f>
        <v>78591.723059217373</v>
      </c>
      <c r="M107" s="80">
        <f>Расчет!N122*F107*240</f>
        <v>152056.89503366177</v>
      </c>
      <c r="N107" s="24">
        <f>Расчет!L122*G107*240</f>
        <v>21367.659887873819</v>
      </c>
      <c r="O107" s="24">
        <f>Расчет!M122*G107*240</f>
        <v>90079.178621019993</v>
      </c>
      <c r="P107" s="24">
        <f>Расчет!N122*G107*240</f>
        <v>174282.47753232683</v>
      </c>
      <c r="Q107" s="24">
        <v>99</v>
      </c>
      <c r="R107" s="85"/>
      <c r="S107" s="86">
        <f>Расчет!N122*F107*1000/(_sk*240)</f>
        <v>2.9331962776555129</v>
      </c>
      <c r="T107" s="85"/>
      <c r="U107" s="85"/>
    </row>
    <row r="108" spans="1:21">
      <c r="A108" s="34">
        <f>796*(SQRT(SIN(Расчет!D123*PI()/180)^2+0.002514)-SIN(Расчет!D123*PI()/180))</f>
        <v>1.2398526429636574</v>
      </c>
      <c r="B108" s="9">
        <f t="shared" si="8"/>
        <v>0.56421545148259222</v>
      </c>
      <c r="C108" s="29">
        <f t="shared" si="12"/>
        <v>0.71557007870498079</v>
      </c>
      <c r="D108" s="29">
        <f t="shared" si="13"/>
        <v>0.79860897093122873</v>
      </c>
      <c r="E108" s="38">
        <f t="shared" si="9"/>
        <v>0.65267851807780486</v>
      </c>
      <c r="F108" s="38">
        <f t="shared" si="10"/>
        <v>0.87631659213771873</v>
      </c>
      <c r="G108" s="38">
        <f t="shared" si="11"/>
        <v>1.0041063261595664</v>
      </c>
      <c r="H108" s="24">
        <f>Расчет!L123*E108*240</f>
        <v>13989.566591223447</v>
      </c>
      <c r="I108" s="24">
        <f>Расчет!M123*E108*240</f>
        <v>56780.817311767023</v>
      </c>
      <c r="J108" s="37">
        <f>Расчет!N123*E108*240</f>
        <v>113661.14481315507</v>
      </c>
      <c r="K108" s="80">
        <f>Расчет!L123*F108*240</f>
        <v>18783.043996620709</v>
      </c>
      <c r="L108" s="80">
        <f>Расчет!M123*F108*240</f>
        <v>76236.571217302539</v>
      </c>
      <c r="M108" s="80">
        <f>Расчет!N123*F108*240</f>
        <v>152606.74945220468</v>
      </c>
      <c r="N108" s="24">
        <f>Расчет!L123*G108*240</f>
        <v>21522.099970208397</v>
      </c>
      <c r="O108" s="24">
        <f>Расчет!M123*G108*240</f>
        <v>87353.84463880783</v>
      </c>
      <c r="P108" s="24">
        <f>Расчет!N123*G108*240</f>
        <v>174860.77967073917</v>
      </c>
      <c r="Q108" s="24">
        <v>100</v>
      </c>
      <c r="R108" s="85"/>
      <c r="S108" s="86">
        <f>Расчет!N123*F108*1000/(_sk*240)</f>
        <v>2.9438030372724664</v>
      </c>
      <c r="T108" s="85"/>
      <c r="U108" s="85"/>
    </row>
    <row r="109" spans="1:21">
      <c r="A109" s="34">
        <f>796*(SQRT(SIN(Расчет!D124*PI()/180)^2+0.002514)-SIN(Расчет!D124*PI()/180))</f>
        <v>1.2366601672698918</v>
      </c>
      <c r="B109" s="9">
        <f t="shared" si="8"/>
        <v>0.56408085828070309</v>
      </c>
      <c r="C109" s="29">
        <f t="shared" si="12"/>
        <v>0.71545787466205257</v>
      </c>
      <c r="D109" s="29">
        <f t="shared" si="13"/>
        <v>0.79852665200426998</v>
      </c>
      <c r="E109" s="38">
        <f t="shared" si="9"/>
        <v>0.65367923703248121</v>
      </c>
      <c r="F109" s="38">
        <f t="shared" si="10"/>
        <v>0.8770832802647075</v>
      </c>
      <c r="G109" s="38">
        <f t="shared" si="11"/>
        <v>1.0046993831788782</v>
      </c>
      <c r="H109" s="24">
        <f>Расчет!L124*E109*240</f>
        <v>14099.369671852144</v>
      </c>
      <c r="I109" s="24">
        <f>Расчет!M124*E109*240</f>
        <v>55064.149932376757</v>
      </c>
      <c r="J109" s="37">
        <f>Расчет!N124*E109*240</f>
        <v>114129.85228487088</v>
      </c>
      <c r="K109" s="80">
        <f>Расчет!L124*F109*240</f>
        <v>18918.026917288076</v>
      </c>
      <c r="L109" s="80">
        <f>Расчет!M124*F109*240</f>
        <v>73883.095120056372</v>
      </c>
      <c r="M109" s="80">
        <f>Расчет!N124*F109*240</f>
        <v>153135.32929785724</v>
      </c>
      <c r="N109" s="24">
        <f>Расчет!L124*G109*240</f>
        <v>21670.610308549458</v>
      </c>
      <c r="O109" s="24">
        <f>Расчет!M124*G109*240</f>
        <v>84633.126368643105</v>
      </c>
      <c r="P109" s="24">
        <f>Расчет!N124*G109*240</f>
        <v>175416.60450079205</v>
      </c>
      <c r="Q109" s="24">
        <v>101</v>
      </c>
      <c r="R109" s="85"/>
      <c r="S109" s="86">
        <f>Расчет!N124*F109*1000/(_sk*240)</f>
        <v>2.9539994077518759</v>
      </c>
      <c r="T109" s="85"/>
      <c r="U109" s="85"/>
    </row>
    <row r="110" spans="1:21">
      <c r="A110" s="34">
        <f>796*(SQRT(SIN(Расчет!D125*PI()/180)^2+0.002514)-SIN(Расчет!D125*PI()/180))</f>
        <v>1.2336102833700466</v>
      </c>
      <c r="B110" s="9">
        <f t="shared" si="8"/>
        <v>0.56395219128588281</v>
      </c>
      <c r="C110" s="29">
        <f t="shared" si="12"/>
        <v>0.71535061277286371</v>
      </c>
      <c r="D110" s="29">
        <f t="shared" si="13"/>
        <v>0.79844795863004558</v>
      </c>
      <c r="E110" s="38">
        <f t="shared" si="9"/>
        <v>0.65463745814327556</v>
      </c>
      <c r="F110" s="38">
        <f t="shared" si="10"/>
        <v>0.87781704172422037</v>
      </c>
      <c r="G110" s="38">
        <f t="shared" si="11"/>
        <v>1.0052668046077602</v>
      </c>
      <c r="H110" s="24">
        <f>Расчет!L125*E110*240</f>
        <v>14204.9961246315</v>
      </c>
      <c r="I110" s="24">
        <f>Расчет!M125*E110*240</f>
        <v>53345.142279563654</v>
      </c>
      <c r="J110" s="37">
        <f>Расчет!N125*E110*240</f>
        <v>114580.27597470954</v>
      </c>
      <c r="K110" s="80">
        <f>Расчет!L125*F110*240</f>
        <v>19047.776018186476</v>
      </c>
      <c r="L110" s="80">
        <f>Расчет!M125*F110*240</f>
        <v>71531.615558661579</v>
      </c>
      <c r="M110" s="80">
        <f>Расчет!N125*F110*240</f>
        <v>153643.0854130119</v>
      </c>
      <c r="N110" s="24">
        <f>Расчет!L125*G110*240</f>
        <v>21813.311911871395</v>
      </c>
      <c r="O110" s="24">
        <f>Расчет!M125*G110*240</f>
        <v>81917.250615051933</v>
      </c>
      <c r="P110" s="24">
        <f>Расчет!N125*G110*240</f>
        <v>175950.43862424712</v>
      </c>
      <c r="Q110" s="24">
        <v>102</v>
      </c>
      <c r="R110" s="85"/>
      <c r="S110" s="86">
        <f>Расчет!N125*F110*1000/(_sk*240)</f>
        <v>2.9637940858991492</v>
      </c>
      <c r="T110" s="85"/>
      <c r="U110" s="85"/>
    </row>
    <row r="111" spans="1:21">
      <c r="A111" s="34">
        <f>796*(SQRT(SIN(Расчет!D126*PI()/180)^2+0.002514)-SIN(Расчет!D126*PI()/180))</f>
        <v>1.2306982303520426</v>
      </c>
      <c r="B111" s="9">
        <f t="shared" si="8"/>
        <v>0.56382926113020082</v>
      </c>
      <c r="C111" s="29">
        <f t="shared" si="12"/>
        <v>0.71524813493821515</v>
      </c>
      <c r="D111" s="29">
        <f t="shared" si="13"/>
        <v>0.79837277485525648</v>
      </c>
      <c r="E111" s="38">
        <f t="shared" si="9"/>
        <v>0.65555438663832744</v>
      </c>
      <c r="F111" s="38">
        <f t="shared" si="10"/>
        <v>0.87851884714308281</v>
      </c>
      <c r="G111" s="38">
        <f t="shared" si="11"/>
        <v>1.0058093626972775</v>
      </c>
      <c r="H111" s="24">
        <f>Расчет!L126*E111*240</f>
        <v>14306.518235751118</v>
      </c>
      <c r="I111" s="24">
        <f>Расчет!M126*E111*240</f>
        <v>51624.200966107455</v>
      </c>
      <c r="J111" s="37">
        <f>Расчет!N126*E111*240</f>
        <v>115012.78057241393</v>
      </c>
      <c r="K111" s="80">
        <f>Расчет!L126*F111*240</f>
        <v>19172.392349557551</v>
      </c>
      <c r="L111" s="80">
        <f>Расчет!M126*F111*240</f>
        <v>69182.411775163564</v>
      </c>
      <c r="M111" s="80">
        <f>Расчет!N126*F111*240</f>
        <v>154130.45424550289</v>
      </c>
      <c r="N111" s="24">
        <f>Расчет!L126*G111*240</f>
        <v>21950.32217373696</v>
      </c>
      <c r="O111" s="24">
        <f>Расчет!M126*G111*240</f>
        <v>79206.402598787739</v>
      </c>
      <c r="P111" s="24">
        <f>Расчет!N126*G111*240</f>
        <v>176462.75257616912</v>
      </c>
      <c r="Q111" s="24">
        <v>103</v>
      </c>
      <c r="R111" s="85"/>
      <c r="S111" s="86">
        <f>Расчет!N126*F111*1000/(_sk*240)</f>
        <v>2.9731954908468921</v>
      </c>
      <c r="T111" s="85"/>
      <c r="U111" s="85"/>
    </row>
    <row r="112" spans="1:21">
      <c r="A112" s="34">
        <f>796*(SQRT(SIN(Расчет!D127*PI()/180)^2+0.002514)-SIN(Расчет!D127*PI()/180))</f>
        <v>1.2279195015320217</v>
      </c>
      <c r="B112" s="9">
        <f t="shared" si="8"/>
        <v>0.56371188817498208</v>
      </c>
      <c r="C112" s="29">
        <f t="shared" si="12"/>
        <v>0.71515029118978368</v>
      </c>
      <c r="D112" s="29">
        <f t="shared" si="13"/>
        <v>0.79830099068866067</v>
      </c>
      <c r="E112" s="38">
        <f t="shared" si="9"/>
        <v>0.6564311721691809</v>
      </c>
      <c r="F112" s="38">
        <f t="shared" si="10"/>
        <v>0.87918962072715323</v>
      </c>
      <c r="G112" s="38">
        <f t="shared" si="11"/>
        <v>1.0063277920260911</v>
      </c>
      <c r="H112" s="24">
        <f>Расчет!L127*E112*240</f>
        <v>14404.006627402036</v>
      </c>
      <c r="I112" s="24">
        <f>Расчет!M127*E112*240</f>
        <v>49901.695317216407</v>
      </c>
      <c r="J112" s="37">
        <f>Расчет!N127*E112*240</f>
        <v>115427.71951382254</v>
      </c>
      <c r="K112" s="80">
        <f>Расчет!L127*F112*240</f>
        <v>19291.974026536882</v>
      </c>
      <c r="L112" s="80">
        <f>Расчет!M127*F112*240</f>
        <v>66835.723895632007</v>
      </c>
      <c r="M112" s="80">
        <f>Расчет!N127*F112*240</f>
        <v>154597.85769375809</v>
      </c>
      <c r="N112" s="24">
        <f>Расчет!L127*G112*240</f>
        <v>22081.754798120499</v>
      </c>
      <c r="O112" s="24">
        <f>Расчет!M127*G112*240</f>
        <v>76500.728478492587</v>
      </c>
      <c r="P112" s="24">
        <f>Расчет!N127*G112*240</f>
        <v>176954.00072654494</v>
      </c>
      <c r="Q112" s="24">
        <v>104</v>
      </c>
      <c r="R112" s="85"/>
      <c r="S112" s="86">
        <f>Расчет!N127*F112*1000/(_sk*240)</f>
        <v>2.9822117610678647</v>
      </c>
      <c r="T112" s="85"/>
      <c r="U112" s="85"/>
    </row>
    <row r="113" spans="1:21">
      <c r="A113" s="34">
        <f>796*(SQRT(SIN(Расчет!D128*PI()/180)^2+0.002514)-SIN(Расчет!D128*PI()/180))</f>
        <v>1.2252698326896794</v>
      </c>
      <c r="B113" s="9">
        <f t="shared" si="8"/>
        <v>0.56359990210016997</v>
      </c>
      <c r="C113" s="29">
        <f t="shared" si="12"/>
        <v>0.71505693934608139</v>
      </c>
      <c r="D113" s="29">
        <f t="shared" si="13"/>
        <v>0.79823250184894001</v>
      </c>
      <c r="E113" s="38">
        <f t="shared" si="9"/>
        <v>0.65726891051595182</v>
      </c>
      <c r="F113" s="38">
        <f t="shared" si="10"/>
        <v>0.87983024186951453</v>
      </c>
      <c r="G113" s="38">
        <f t="shared" si="11"/>
        <v>1.0068227908854219</v>
      </c>
      <c r="H113" s="24">
        <f>Расчет!L128*E113*240</f>
        <v>14497.530141537378</v>
      </c>
      <c r="I113" s="24">
        <f>Расчет!M128*E113*240</f>
        <v>48177.959450325048</v>
      </c>
      <c r="J113" s="37">
        <f>Расчет!N128*E113*240</f>
        <v>115825.43476865359</v>
      </c>
      <c r="K113" s="80">
        <f>Расчет!L128*F113*240</f>
        <v>19406.616145781987</v>
      </c>
      <c r="L113" s="80">
        <f>Расчет!M128*F113*240</f>
        <v>64491.755258413963</v>
      </c>
      <c r="M113" s="80">
        <f>Расчет!N128*F113*240</f>
        <v>155045.70299415203</v>
      </c>
      <c r="N113" s="24">
        <f>Расчет!L128*G113*240</f>
        <v>22207.719739231354</v>
      </c>
      <c r="O113" s="24">
        <f>Расчет!M128*G113*240</f>
        <v>73800.337756525769</v>
      </c>
      <c r="P113" s="24">
        <f>Расчет!N128*G113*240</f>
        <v>177424.62122200581</v>
      </c>
      <c r="Q113" s="24">
        <v>105</v>
      </c>
      <c r="R113" s="85"/>
      <c r="S113" s="86">
        <f>Расчет!N128*F113*1000/(_sk*240)</f>
        <v>2.9908507522020069</v>
      </c>
      <c r="T113" s="85"/>
      <c r="U113" s="85"/>
    </row>
    <row r="114" spans="1:21">
      <c r="A114" s="34">
        <f>796*(SQRT(SIN(Расчет!D129*PI()/180)^2+0.002514)-SIN(Расчет!D129*PI()/180))</f>
        <v>1.2227451910091736</v>
      </c>
      <c r="B114" s="9">
        <f t="shared" si="8"/>
        <v>0.5634931415158374</v>
      </c>
      <c r="C114" s="29">
        <f t="shared" si="12"/>
        <v>0.71496794468702851</v>
      </c>
      <c r="D114" s="29">
        <f t="shared" si="13"/>
        <v>0.79816720952619902</v>
      </c>
      <c r="E114" s="38">
        <f t="shared" si="9"/>
        <v>0.65806864523774788</v>
      </c>
      <c r="F114" s="38">
        <f t="shared" si="10"/>
        <v>0.88044154669283736</v>
      </c>
      <c r="G114" s="38">
        <f t="shared" si="11"/>
        <v>1.0072950226016895</v>
      </c>
      <c r="H114" s="24">
        <f>Расчет!L129*E114*240</f>
        <v>14587.155737511523</v>
      </c>
      <c r="I114" s="24">
        <f>Расчет!M129*E114*240</f>
        <v>46453.29427500497</v>
      </c>
      <c r="J114" s="37">
        <f>Расчет!N129*E114*240</f>
        <v>116206.25666891562</v>
      </c>
      <c r="K114" s="80">
        <f>Расчет!L129*F114*240</f>
        <v>19516.410715395741</v>
      </c>
      <c r="L114" s="80">
        <f>Расчет!M129*F114*240</f>
        <v>62150.674639249395</v>
      </c>
      <c r="M114" s="80">
        <f>Расчет!N129*F114*240</f>
        <v>155474.38264590345</v>
      </c>
      <c r="N114" s="24">
        <f>Расчет!L129*G114*240</f>
        <v>22328.323153890007</v>
      </c>
      <c r="O114" s="24">
        <f>Расчет!M129*G114*240</f>
        <v>71105.30557151667</v>
      </c>
      <c r="P114" s="24">
        <f>Расчет!N129*G114*240</f>
        <v>177875.03596297873</v>
      </c>
      <c r="Q114" s="24">
        <v>106</v>
      </c>
      <c r="R114" s="85"/>
      <c r="S114" s="86">
        <f>Расчет!N129*F114*1000/(_sk*240)</f>
        <v>2.9991200356077057</v>
      </c>
      <c r="T114" s="85"/>
      <c r="U114" s="85"/>
    </row>
    <row r="115" spans="1:21">
      <c r="A115" s="34">
        <f>796*(SQRT(SIN(Расчет!D130*PI()/180)^2+0.002514)-SIN(Расчет!D130*PI()/180))</f>
        <v>1.220341764687785</v>
      </c>
      <c r="B115" s="9">
        <f t="shared" si="8"/>
        <v>0.5633914535949337</v>
      </c>
      <c r="C115" s="29">
        <f t="shared" si="12"/>
        <v>0.71488317964636794</v>
      </c>
      <c r="D115" s="29">
        <f t="shared" si="13"/>
        <v>0.79810502015653151</v>
      </c>
      <c r="E115" s="38">
        <f t="shared" si="9"/>
        <v>0.65883136926641173</v>
      </c>
      <c r="F115" s="38">
        <f t="shared" si="10"/>
        <v>0.88102432952624166</v>
      </c>
      <c r="G115" s="38">
        <f t="shared" si="11"/>
        <v>1.007745116797975</v>
      </c>
      <c r="H115" s="24">
        <f>Расчет!L130*E115*240</f>
        <v>14672.948402360451</v>
      </c>
      <c r="I115" s="24">
        <f>Расчет!M130*E115*240</f>
        <v>44727.969413603656</v>
      </c>
      <c r="J115" s="37">
        <f>Расчет!N130*E115*240</f>
        <v>116570.5037736237</v>
      </c>
      <c r="K115" s="80">
        <f>Расчет!L130*F115*240</f>
        <v>19621.446596807946</v>
      </c>
      <c r="L115" s="80">
        <f>Расчет!M130*F115*240</f>
        <v>59812.61837542471</v>
      </c>
      <c r="M115" s="80">
        <f>Расчет!N130*F115*240</f>
        <v>155884.27436909676</v>
      </c>
      <c r="N115" s="24">
        <f>Расчет!L130*G115*240</f>
        <v>22443.667365098001</v>
      </c>
      <c r="O115" s="24">
        <f>Расчет!M130*G115*240</f>
        <v>68415.674880564955</v>
      </c>
      <c r="P115" s="24">
        <f>Расчет!N130*G115*240</f>
        <v>178305.65061185858</v>
      </c>
      <c r="Q115" s="24">
        <v>107</v>
      </c>
      <c r="R115" s="85"/>
      <c r="S115" s="86">
        <f>Расчет!N130*F115*1000/(_sk*240)</f>
        <v>3.0070268975520209</v>
      </c>
      <c r="T115" s="85"/>
      <c r="U115" s="85"/>
    </row>
    <row r="116" spans="1:21">
      <c r="A116" s="34">
        <f>796*(SQRT(SIN(Расчет!D131*PI()/180)^2+0.002514)-SIN(Расчет!D131*PI()/180))</f>
        <v>1.2180559531746828</v>
      </c>
      <c r="B116" s="9">
        <f t="shared" si="8"/>
        <v>0.5632946937263007</v>
      </c>
      <c r="C116" s="29">
        <f t="shared" si="12"/>
        <v>0.71480252352110063</v>
      </c>
      <c r="D116" s="29">
        <f t="shared" si="13"/>
        <v>0.79804584520905464</v>
      </c>
      <c r="E116" s="38">
        <f t="shared" si="9"/>
        <v>0.65955802644278383</v>
      </c>
      <c r="F116" s="38">
        <f t="shared" si="10"/>
        <v>0.88157934431770724</v>
      </c>
      <c r="G116" s="38">
        <f t="shared" si="11"/>
        <v>1.0081736705959372</v>
      </c>
      <c r="H116" s="24">
        <f>Расчет!L131*E116*240</f>
        <v>14754.971072577557</v>
      </c>
      <c r="I116" s="24">
        <f>Расчет!M131*E116*240</f>
        <v>43002.225043739971</v>
      </c>
      <c r="J116" s="37">
        <f>Расчет!N131*E116*240</f>
        <v>116918.48276591857</v>
      </c>
      <c r="K116" s="80">
        <f>Расчет!L131*F116*240</f>
        <v>19721.809457379208</v>
      </c>
      <c r="L116" s="80">
        <f>Расчет!M131*F116*240</f>
        <v>57477.692391560064</v>
      </c>
      <c r="M116" s="80">
        <f>Расчет!N131*F116*240</f>
        <v>156275.74109181302</v>
      </c>
      <c r="N116" s="24">
        <f>Расчет!L131*G116*240</f>
        <v>22553.850835545603</v>
      </c>
      <c r="O116" s="24">
        <f>Расчет!M131*G116*240</f>
        <v>65731.458534377729</v>
      </c>
      <c r="P116" s="24">
        <f>Расчет!N131*G116*240</f>
        <v>178716.85462817948</v>
      </c>
      <c r="Q116" s="24">
        <v>108</v>
      </c>
      <c r="R116" s="85"/>
      <c r="S116" s="86">
        <f>Расчет!N131*F116*1000/(_sk*240)</f>
        <v>3.0145783389624428</v>
      </c>
      <c r="T116" s="85"/>
      <c r="U116" s="85"/>
    </row>
    <row r="117" spans="1:21">
      <c r="A117" s="34">
        <f>796*(SQRT(SIN(Расчет!D132*PI()/180)^2+0.002514)-SIN(Расчет!D132*PI()/180))</f>
        <v>1.2158843580079806</v>
      </c>
      <c r="B117" s="9">
        <f t="shared" si="8"/>
        <v>0.56320272518717485</v>
      </c>
      <c r="C117" s="29">
        <f t="shared" si="12"/>
        <v>0.71472586219728174</v>
      </c>
      <c r="D117" s="29">
        <f t="shared" si="13"/>
        <v>0.79798960098492622</v>
      </c>
      <c r="E117" s="38">
        <f t="shared" si="9"/>
        <v>0.66024951299392554</v>
      </c>
      <c r="F117" s="38">
        <f t="shared" si="10"/>
        <v>0.88210730598239007</v>
      </c>
      <c r="G117" s="38">
        <f t="shared" si="11"/>
        <v>1.0085812497592159</v>
      </c>
      <c r="H117" s="24">
        <f>Расчет!L132*E117*240</f>
        <v>14833.284566287894</v>
      </c>
      <c r="I117" s="24">
        <f>Расчет!M132*E117*240</f>
        <v>41276.273664098524</v>
      </c>
      <c r="J117" s="37">
        <f>Расчет!N132*E117*240</f>
        <v>117250.48837877528</v>
      </c>
      <c r="K117" s="80">
        <f>Расчет!L132*F117*240</f>
        <v>19817.581732557461</v>
      </c>
      <c r="L117" s="80">
        <f>Расчет!M132*F117*240</f>
        <v>55145.974129881426</v>
      </c>
      <c r="M117" s="80">
        <f>Расчет!N132*F117*240</f>
        <v>156649.13096251318</v>
      </c>
      <c r="N117" s="24">
        <f>Расчет!L132*G117*240</f>
        <v>22658.968149876353</v>
      </c>
      <c r="O117" s="24">
        <f>Расчет!M132*G117*240</f>
        <v>63052.641248859072</v>
      </c>
      <c r="P117" s="24">
        <f>Расчет!N132*G117*240</f>
        <v>179109.02132695942</v>
      </c>
      <c r="Q117" s="24">
        <v>109</v>
      </c>
      <c r="R117" s="85"/>
      <c r="S117" s="86">
        <f>Расчет!N132*F117*1000/(_sk*240)</f>
        <v>3.0217810756657633</v>
      </c>
      <c r="T117" s="85"/>
      <c r="U117" s="85"/>
    </row>
    <row r="118" spans="1:21">
      <c r="A118" s="34">
        <f>796*(SQRT(SIN(Расчет!D133*PI()/180)^2+0.002514)-SIN(Расчет!D133*PI()/180))</f>
        <v>1.2138237742166766</v>
      </c>
      <c r="B118" s="9">
        <f t="shared" si="8"/>
        <v>0.56311541883427618</v>
      </c>
      <c r="C118" s="29">
        <f t="shared" si="12"/>
        <v>0.71465308789141369</v>
      </c>
      <c r="D118" s="29">
        <f t="shared" si="13"/>
        <v>0.79793620842779089</v>
      </c>
      <c r="E118" s="38">
        <f t="shared" si="9"/>
        <v>0.66090667895124711</v>
      </c>
      <c r="F118" s="38">
        <f t="shared" si="10"/>
        <v>0.88260889168821444</v>
      </c>
      <c r="G118" s="38">
        <f t="shared" si="11"/>
        <v>1.0089683897800823</v>
      </c>
      <c r="H118" s="24">
        <f>Расчет!L133*E118*240</f>
        <v>14907.947524822479</v>
      </c>
      <c r="I118" s="24">
        <f>Расчет!M133*E118*240</f>
        <v>39550.301785384094</v>
      </c>
      <c r="J118" s="37">
        <f>Расчет!N133*E118*240</f>
        <v>117566.80334596586</v>
      </c>
      <c r="K118" s="80">
        <f>Расчет!L133*F118*240</f>
        <v>19908.842596520713</v>
      </c>
      <c r="L118" s="80">
        <f>Расчет!M133*F118*240</f>
        <v>52817.514388150506</v>
      </c>
      <c r="M118" s="80">
        <f>Расчет!N133*F118*240</f>
        <v>157004.77738425703</v>
      </c>
      <c r="N118" s="24">
        <f>Расчет!L133*G118*240</f>
        <v>22759.110004629976</v>
      </c>
      <c r="O118" s="24">
        <f>Расчет!M133*G118*240</f>
        <v>60379.181476934296</v>
      </c>
      <c r="P118" s="24">
        <f>Расчет!N133*G118*240</f>
        <v>179482.50795680197</v>
      </c>
      <c r="Q118" s="24">
        <v>110</v>
      </c>
      <c r="R118" s="85"/>
      <c r="S118" s="86">
        <f>Расчет!N133*F118*1000/(_sk*240)</f>
        <v>3.0286415390481678</v>
      </c>
      <c r="T118" s="85"/>
      <c r="U118" s="85"/>
    </row>
    <row r="119" spans="1:21">
      <c r="A119" s="34">
        <f>796*(SQRT(SIN(Расчет!D134*PI()/180)^2+0.002514)-SIN(Расчет!D134*PI()/180))</f>
        <v>1.2118711822596429</v>
      </c>
      <c r="B119" s="9">
        <f t="shared" si="8"/>
        <v>0.56303265281276782</v>
      </c>
      <c r="C119" s="29">
        <f t="shared" si="12"/>
        <v>0.71458409890683461</v>
      </c>
      <c r="D119" s="29">
        <f t="shared" si="13"/>
        <v>0.797885592945209</v>
      </c>
      <c r="E119" s="38">
        <f t="shared" si="9"/>
        <v>0.661530329508633</v>
      </c>
      <c r="F119" s="38">
        <f t="shared" si="10"/>
        <v>0.88308474207937504</v>
      </c>
      <c r="G119" s="38">
        <f t="shared" si="11"/>
        <v>1.0093355969104565</v>
      </c>
      <c r="H119" s="24">
        <f>Расчет!L134*E119*240</f>
        <v>14979.016362737862</v>
      </c>
      <c r="I119" s="24">
        <f>Расчет!M134*E119*240</f>
        <v>37824.471548500296</v>
      </c>
      <c r="J119" s="37">
        <f>Расчет!N134*E119*240</f>
        <v>117867.69837500318</v>
      </c>
      <c r="K119" s="80">
        <f>Расчет!L134*F119*240</f>
        <v>19995.667940298845</v>
      </c>
      <c r="L119" s="80">
        <f>Расчет!M134*F119*240</f>
        <v>50492.339068574998</v>
      </c>
      <c r="M119" s="80">
        <f>Расчет!N134*F119*240</f>
        <v>157342.99906746892</v>
      </c>
      <c r="N119" s="24">
        <f>Расчет!L134*G119*240</f>
        <v>22854.363204851692</v>
      </c>
      <c r="O119" s="24">
        <f>Расчет!M134*G119*240</f>
        <v>57711.013184513264</v>
      </c>
      <c r="P119" s="24">
        <f>Расчет!N134*G119*240</f>
        <v>179837.65579449965</v>
      </c>
      <c r="Q119" s="24">
        <v>111</v>
      </c>
      <c r="R119" s="85"/>
      <c r="S119" s="86">
        <f>Расчет!N134*F119*1000/(_sk*240)</f>
        <v>3.0351658770730885</v>
      </c>
      <c r="T119" s="85"/>
      <c r="U119" s="85"/>
    </row>
    <row r="120" spans="1:21">
      <c r="A120" s="34">
        <f>796*(SQRT(SIN(Расчет!D135*PI()/180)^2+0.002514)-SIN(Расчет!D135*PI()/180))</f>
        <v>1.2100237404736451</v>
      </c>
      <c r="B120" s="9">
        <f t="shared" si="8"/>
        <v>0.56295431228232307</v>
      </c>
      <c r="C120" s="29">
        <f t="shared" si="12"/>
        <v>0.7145187994044534</v>
      </c>
      <c r="D120" s="29">
        <f t="shared" si="13"/>
        <v>0.79783768424060053</v>
      </c>
      <c r="E120" s="38">
        <f t="shared" si="9"/>
        <v>0.66212122632056025</v>
      </c>
      <c r="F120" s="38">
        <f t="shared" si="10"/>
        <v>0.88353546243894443</v>
      </c>
      <c r="G120" s="38">
        <f t="shared" si="11"/>
        <v>1.0096833491388193</v>
      </c>
      <c r="H120" s="24">
        <f>Расчет!L135*E120*240</f>
        <v>15046.545225407282</v>
      </c>
      <c r="I120" s="24">
        <f>Расчет!M135*E120*240</f>
        <v>36098.922272298238</v>
      </c>
      <c r="J120" s="37">
        <f>Расчет!N135*E120*240</f>
        <v>118153.43213915369</v>
      </c>
      <c r="K120" s="80">
        <f>Расчет!L135*F120*240</f>
        <v>20078.130356452981</v>
      </c>
      <c r="L120" s="80">
        <f>Расчет!M135*F120*240</f>
        <v>48170.450841219528</v>
      </c>
      <c r="M120" s="80">
        <f>Расчет!N135*F120*240</f>
        <v>157664.10009830247</v>
      </c>
      <c r="N120" s="24">
        <f>Расчет!L135*G120*240</f>
        <v>22944.810666442434</v>
      </c>
      <c r="O120" s="24">
        <f>Расчет!M135*G120*240</f>
        <v>55048.047534651589</v>
      </c>
      <c r="P120" s="24">
        <f>Расчет!N135*G120*240</f>
        <v>180174.79025321268</v>
      </c>
      <c r="Q120" s="24">
        <v>112</v>
      </c>
      <c r="R120" s="85"/>
      <c r="S120" s="86">
        <f>Расчет!N135*F120*1000/(_sk*240)</f>
        <v>3.0413599555999702</v>
      </c>
      <c r="T120" s="85"/>
      <c r="U120" s="85"/>
    </row>
    <row r="121" spans="1:21">
      <c r="A121" s="34">
        <f>796*(SQRT(SIN(Расчет!D136*PI()/180)^2+0.002514)-SIN(Расчет!D136*PI()/180))</f>
        <v>1.2082787780045039</v>
      </c>
      <c r="B121" s="9">
        <f t="shared" si="8"/>
        <v>0.56288028915958432</v>
      </c>
      <c r="C121" s="29">
        <f t="shared" si="12"/>
        <v>0.71445709918723133</v>
      </c>
      <c r="D121" s="29">
        <f t="shared" si="13"/>
        <v>0.79779241615525831</v>
      </c>
      <c r="E121" s="38">
        <f t="shared" si="9"/>
        <v>0.6626800887403046</v>
      </c>
      <c r="F121" s="38">
        <f t="shared" si="10"/>
        <v>0.88396162379178267</v>
      </c>
      <c r="G121" s="38">
        <f t="shared" si="11"/>
        <v>1.0100120971144675</v>
      </c>
      <c r="H121" s="24">
        <f>Расчет!L136*E121*240</f>
        <v>15110.58595337199</v>
      </c>
      <c r="I121" s="24">
        <f>Расчет!M136*E121*240</f>
        <v>34373.771933427437</v>
      </c>
      <c r="J121" s="37">
        <f>Расчет!N136*E121*240</f>
        <v>118424.25128582328</v>
      </c>
      <c r="K121" s="80">
        <f>Расчет!L136*F121*240</f>
        <v>20156.299129462008</v>
      </c>
      <c r="L121" s="80">
        <f>Расчет!M136*F121*240</f>
        <v>45851.830725562104</v>
      </c>
      <c r="M121" s="80">
        <f>Расчет!N136*F121*240</f>
        <v>157968.37001989072</v>
      </c>
      <c r="N121" s="24">
        <f>Расчет!L136*G121*240</f>
        <v>23030.531423397846</v>
      </c>
      <c r="O121" s="24">
        <f>Расчет!M136*G121*240</f>
        <v>52390.174484057803</v>
      </c>
      <c r="P121" s="24">
        <f>Расчет!N136*G121*240</f>
        <v>180494.22100152849</v>
      </c>
      <c r="Q121" s="24">
        <v>113</v>
      </c>
      <c r="R121" s="85"/>
      <c r="S121" s="86">
        <f>Расчет!N136*F121*1000/(_sk*240)</f>
        <v>3.0472293599515958</v>
      </c>
      <c r="T121" s="85"/>
      <c r="U121" s="85"/>
    </row>
    <row r="122" spans="1:21">
      <c r="A122" s="34">
        <f>796*(SQRT(SIN(Расчет!D137*PI()/180)^2+0.002514)-SIN(Расчет!D137*PI()/180))</f>
        <v>1.206633788199035</v>
      </c>
      <c r="B122" s="9">
        <f t="shared" si="8"/>
        <v>0.56281048187641147</v>
      </c>
      <c r="C122" s="29">
        <f t="shared" si="12"/>
        <v>0.71439891349789852</v>
      </c>
      <c r="D122" s="29">
        <f t="shared" si="13"/>
        <v>0.79774972652006149</v>
      </c>
      <c r="E122" s="38">
        <f t="shared" si="9"/>
        <v>0.66320759499790483</v>
      </c>
      <c r="F122" s="38">
        <f t="shared" si="10"/>
        <v>0.88436376394852223</v>
      </c>
      <c r="G122" s="38">
        <f t="shared" si="11"/>
        <v>1.0103222650202173</v>
      </c>
      <c r="H122" s="24">
        <f>Расчет!L137*E122*240</f>
        <v>15171.188052687019</v>
      </c>
      <c r="I122" s="24">
        <f>Расчет!M137*E122*240</f>
        <v>32649.118580940078</v>
      </c>
      <c r="J122" s="37">
        <f>Расчет!N137*E122*240</f>
        <v>118680.39045873245</v>
      </c>
      <c r="K122" s="80">
        <f>Расчет!L137*F122*240</f>
        <v>20230.240231020769</v>
      </c>
      <c r="L122" s="80">
        <f>Расчет!M137*F122*240</f>
        <v>43536.439593899733</v>
      </c>
      <c r="M122" s="80">
        <f>Расчет!N137*F122*240</f>
        <v>158256.08392391299</v>
      </c>
      <c r="N122" s="24">
        <f>Расчет!L137*G122*240</f>
        <v>23111.600639143515</v>
      </c>
      <c r="O122" s="24">
        <f>Расчет!M137*G122*240</f>
        <v>49737.264296126239</v>
      </c>
      <c r="P122" s="24">
        <f>Расчет!N137*G122*240</f>
        <v>180796.24209087828</v>
      </c>
      <c r="Q122" s="24">
        <v>114</v>
      </c>
      <c r="R122" s="85"/>
      <c r="S122" s="86">
        <f>Расчет!N137*F122*1000/(_sk*240)</f>
        <v>3.0527793966804198</v>
      </c>
      <c r="T122" s="85"/>
      <c r="U122" s="85"/>
    </row>
    <row r="123" spans="1:21">
      <c r="A123" s="34">
        <f>796*(SQRT(SIN(Расчет!D138*PI()/180)^2+0.002514)-SIN(Расчет!D138*PI()/180))</f>
        <v>1.2050864224342641</v>
      </c>
      <c r="B123" s="9">
        <f t="shared" si="8"/>
        <v>0.56274479515324005</v>
      </c>
      <c r="C123" s="29">
        <f t="shared" si="12"/>
        <v>0.71434416282933344</v>
      </c>
      <c r="D123" s="29">
        <f t="shared" si="13"/>
        <v>0.79770955701646784</v>
      </c>
      <c r="E123" s="38">
        <f t="shared" si="9"/>
        <v>0.66370438331859472</v>
      </c>
      <c r="F123" s="38">
        <f t="shared" si="10"/>
        <v>0.88474238849211118</v>
      </c>
      <c r="G123" s="38">
        <f t="shared" si="11"/>
        <v>1.0106142513951519</v>
      </c>
      <c r="H123" s="24">
        <f>Расчет!L138*E123*240</f>
        <v>15228.398670574954</v>
      </c>
      <c r="I123" s="24">
        <f>Расчет!M138*E123*240</f>
        <v>30925.041688480076</v>
      </c>
      <c r="J123" s="37">
        <f>Расчет!N138*E123*240</f>
        <v>118922.07233166446</v>
      </c>
      <c r="K123" s="80">
        <f>Расчет!L138*F123*240</f>
        <v>20300.016319535283</v>
      </c>
      <c r="L123" s="80">
        <f>Расчет!M138*F123*240</f>
        <v>41224.219600415308</v>
      </c>
      <c r="M123" s="80">
        <f>Расчет!N138*F123*240</f>
        <v>158527.50255024666</v>
      </c>
      <c r="N123" s="24">
        <f>Расчет!L138*G123*240</f>
        <v>23188.089621253006</v>
      </c>
      <c r="O123" s="24">
        <f>Расчет!M138*G123*240</f>
        <v>47089.16897474337</v>
      </c>
      <c r="P123" s="24">
        <f>Расчет!N138*G123*240</f>
        <v>181081.13208909408</v>
      </c>
      <c r="Q123" s="24">
        <v>115</v>
      </c>
      <c r="R123" s="85"/>
      <c r="S123" s="86">
        <f>Расчет!N138*F123*1000/(_sk*240)</f>
        <v>3.0580150954908696</v>
      </c>
      <c r="T123" s="85"/>
      <c r="U123" s="85"/>
    </row>
    <row r="124" spans="1:21">
      <c r="A124" s="34">
        <f>796*(SQRT(SIN(Расчет!D139*PI()/180)^2+0.002514)-SIN(Расчет!D139*PI()/180))</f>
        <v>1.2036344843643838</v>
      </c>
      <c r="B124" s="9">
        <f t="shared" si="8"/>
        <v>0.56268313978700213</v>
      </c>
      <c r="C124" s="29">
        <f t="shared" si="12"/>
        <v>0.71429277274714476</v>
      </c>
      <c r="D124" s="29">
        <f t="shared" si="13"/>
        <v>0.79767185304644828</v>
      </c>
      <c r="E124" s="38">
        <f t="shared" si="9"/>
        <v>0.66417105298172374</v>
      </c>
      <c r="F124" s="38">
        <f t="shared" si="10"/>
        <v>0.88509797170780313</v>
      </c>
      <c r="G124" s="38">
        <f t="shared" si="11"/>
        <v>1.0108884299085155</v>
      </c>
      <c r="H124" s="24">
        <f>Расчет!L139*E124*240</f>
        <v>15282.262575736197</v>
      </c>
      <c r="I124" s="24">
        <f>Расчет!M139*E124*240</f>
        <v>29201.603446937595</v>
      </c>
      <c r="J124" s="37">
        <f>Расчет!N139*E124*240</f>
        <v>119149.50765161918</v>
      </c>
      <c r="K124" s="80">
        <f>Расчет!L139*F124*240</f>
        <v>20365.686743144441</v>
      </c>
      <c r="L124" s="80">
        <f>Расчет!M139*F124*240</f>
        <v>38915.095539719769</v>
      </c>
      <c r="M124" s="80">
        <f>Расчет!N139*F124*240</f>
        <v>158782.87239256338</v>
      </c>
      <c r="N124" s="24">
        <f>Расчет!L139*G124*240</f>
        <v>23260.065838883733</v>
      </c>
      <c r="O124" s="24">
        <f>Расчет!M139*G124*240</f>
        <v>44445.72362309524</v>
      </c>
      <c r="P124" s="24">
        <f>Расчет!N139*G124*240</f>
        <v>181349.15421800586</v>
      </c>
      <c r="Q124" s="24">
        <v>116</v>
      </c>
      <c r="R124" s="85"/>
      <c r="S124" s="86">
        <f>Расчет!N139*F124*1000/(_sk*240)</f>
        <v>3.0629412112763004</v>
      </c>
      <c r="T124" s="85"/>
      <c r="U124" s="85"/>
    </row>
    <row r="125" spans="1:21">
      <c r="A125" s="34">
        <f>796*(SQRT(SIN(Расчет!D140*PI()/180)^2+0.002514)-SIN(Расчет!D140*PI()/180))</f>
        <v>1.2022759245661878</v>
      </c>
      <c r="B125" s="9">
        <f t="shared" si="8"/>
        <v>0.56262543245305308</v>
      </c>
      <c r="C125" s="29">
        <f t="shared" si="12"/>
        <v>0.71424467372398459</v>
      </c>
      <c r="D125" s="29">
        <f t="shared" si="13"/>
        <v>0.79763656361101998</v>
      </c>
      <c r="E125" s="38">
        <f t="shared" si="9"/>
        <v>0.66460816532067268</v>
      </c>
      <c r="F125" s="38">
        <f t="shared" si="10"/>
        <v>0.8854309574577709</v>
      </c>
      <c r="G125" s="38">
        <f t="shared" si="11"/>
        <v>1.0111451500860456</v>
      </c>
      <c r="H125" s="24">
        <f>Расчет!L140*E125*240</f>
        <v>15332.822142725914</v>
      </c>
      <c r="I125" s="24">
        <f>Расчет!M140*E125*240</f>
        <v>27478.850000544626</v>
      </c>
      <c r="J125" s="37">
        <f>Расчет!N140*E125*240</f>
        <v>119362.89528945852</v>
      </c>
      <c r="K125" s="80">
        <f>Расчет!L140*F125*240</f>
        <v>20427.307545661941</v>
      </c>
      <c r="L125" s="80">
        <f>Расчет!M140*F125*240</f>
        <v>36608.976138716556</v>
      </c>
      <c r="M125" s="80">
        <f>Расчет!N140*F125*240</f>
        <v>159022.42580796877</v>
      </c>
      <c r="N125" s="24">
        <f>Расчет!L140*G125*240</f>
        <v>23327.592942329731</v>
      </c>
      <c r="O125" s="24">
        <f>Расчет!M140*G125*240</f>
        <v>41806.747731704963</v>
      </c>
      <c r="P125" s="24">
        <f>Расчет!N140*G125*240</f>
        <v>181600.55649320848</v>
      </c>
      <c r="Q125" s="24">
        <v>117</v>
      </c>
      <c r="R125" s="85"/>
      <c r="S125" s="86">
        <f>Расчет!N140*F125*1000/(_sk*240)</f>
        <v>3.0675622262339655</v>
      </c>
      <c r="T125" s="85"/>
      <c r="U125" s="85"/>
    </row>
    <row r="126" spans="1:21">
      <c r="A126" s="34">
        <f>796*(SQRT(SIN(Расчет!D141*PI()/180)^2+0.002514)-SIN(Расчет!D141*PI()/180))</f>
        <v>1.2010088355652195</v>
      </c>
      <c r="B126" s="9">
        <f t="shared" si="8"/>
        <v>0.56257159552058256</v>
      </c>
      <c r="C126" s="29">
        <f t="shared" si="12"/>
        <v>0.7141998009851549</v>
      </c>
      <c r="D126" s="29">
        <f t="shared" si="13"/>
        <v>0.79760364119705562</v>
      </c>
      <c r="E126" s="38">
        <f t="shared" si="9"/>
        <v>0.66501624466429055</v>
      </c>
      <c r="F126" s="38">
        <f t="shared" si="10"/>
        <v>0.88574176000147853</v>
      </c>
      <c r="G126" s="38">
        <f t="shared" si="11"/>
        <v>1.0113847379899659</v>
      </c>
      <c r="H126" s="24">
        <f>Расчет!L141*E126*240</f>
        <v>15380.117339854858</v>
      </c>
      <c r="I126" s="24">
        <f>Расчет!M141*E126*240</f>
        <v>25756.812629437634</v>
      </c>
      <c r="J126" s="37">
        <f>Расчет!N141*E126*240</f>
        <v>119562.42229628636</v>
      </c>
      <c r="K126" s="80">
        <f>Расчет!L141*F126*240</f>
        <v>20484.931474883422</v>
      </c>
      <c r="L126" s="80">
        <f>Расчет!M141*F126*240</f>
        <v>34305.755285636915</v>
      </c>
      <c r="M126" s="80">
        <f>Расчет!N141*F126*240</f>
        <v>159246.38112895004</v>
      </c>
      <c r="N126" s="24">
        <f>Расчет!L141*G126*240</f>
        <v>23390.730784142761</v>
      </c>
      <c r="O126" s="24">
        <f>Расчет!M141*G126*240</f>
        <v>39172.04639990539</v>
      </c>
      <c r="P126" s="24">
        <f>Расчет!N141*G126*240</f>
        <v>181835.57186429205</v>
      </c>
      <c r="Q126" s="24">
        <v>118</v>
      </c>
      <c r="R126" s="85"/>
      <c r="S126" s="86">
        <f>Расчет!N141*F126*1000/(_sk*240)</f>
        <v>3.0718823520244993</v>
      </c>
      <c r="T126" s="85"/>
      <c r="U126" s="85"/>
    </row>
    <row r="127" spans="1:21">
      <c r="A127" s="34">
        <f>796*(SQRT(SIN(Расчет!D142*PI()/180)^2+0.002514)-SIN(Расчет!D142*PI()/180))</f>
        <v>1.1998314472261087</v>
      </c>
      <c r="B127" s="9">
        <f t="shared" si="8"/>
        <v>0.56252155688101824</v>
      </c>
      <c r="C127" s="29">
        <f t="shared" si="12"/>
        <v>0.71415809436509381</v>
      </c>
      <c r="D127" s="29">
        <f t="shared" si="13"/>
        <v>0.79757304167206799</v>
      </c>
      <c r="E127" s="38">
        <f t="shared" si="9"/>
        <v>0.66539577922045945</v>
      </c>
      <c r="F127" s="38">
        <f t="shared" si="10"/>
        <v>0.88603076476293796</v>
      </c>
      <c r="G127" s="38">
        <f t="shared" si="11"/>
        <v>1.0116074968538284</v>
      </c>
      <c r="H127" s="24">
        <f>Расчет!L142*E127*240</f>
        <v>15424.185720117368</v>
      </c>
      <c r="I127" s="24">
        <f>Расчет!M142*E127*240</f>
        <v>24035.508881744816</v>
      </c>
      <c r="J127" s="37">
        <f>Расчет!N142*E127*240</f>
        <v>119748.26396397463</v>
      </c>
      <c r="K127" s="80">
        <f>Расчет!L142*F127*240</f>
        <v>20538.607992752608</v>
      </c>
      <c r="L127" s="80">
        <f>Расчет!M142*F127*240</f>
        <v>32005.313200074976</v>
      </c>
      <c r="M127" s="80">
        <f>Расчет!N142*F127*240</f>
        <v>159454.9427760666</v>
      </c>
      <c r="N127" s="24">
        <f>Расчет!L142*G127*240</f>
        <v>23449.535441322398</v>
      </c>
      <c r="O127" s="24">
        <f>Расчет!M142*G127*240</f>
        <v>36541.411494908105</v>
      </c>
      <c r="P127" s="24">
        <f>Расчет!N142*G127*240</f>
        <v>182054.41835400081</v>
      </c>
      <c r="Q127" s="24">
        <v>119</v>
      </c>
      <c r="R127" s="85"/>
      <c r="S127" s="86">
        <f>Расчет!N142*F127*1000/(_sk*240)</f>
        <v>3.0759055319457289</v>
      </c>
      <c r="T127" s="85"/>
      <c r="U127" s="85"/>
    </row>
    <row r="128" spans="1:21">
      <c r="A128" s="34">
        <f>796*(SQRT(SIN(Расчет!D143*PI()/180)^2+0.002514)-SIN(Расчет!D143*PI()/180))</f>
        <v>1.1987421224933099</v>
      </c>
      <c r="B128" s="9">
        <f t="shared" si="8"/>
        <v>0.56247524978902974</v>
      </c>
      <c r="C128" s="29">
        <f t="shared" si="12"/>
        <v>0.71411949817440834</v>
      </c>
      <c r="D128" s="29">
        <f t="shared" si="13"/>
        <v>0.79754472418672406</v>
      </c>
      <c r="E128" s="38">
        <f t="shared" si="9"/>
        <v>0.66574722190194735</v>
      </c>
      <c r="F128" s="38">
        <f t="shared" si="10"/>
        <v>0.88629832904558026</v>
      </c>
      <c r="G128" s="38">
        <f t="shared" si="11"/>
        <v>1.0118137076730582</v>
      </c>
      <c r="H128" s="24">
        <f>Расчет!L143*E128*240</f>
        <v>15465.062414682783</v>
      </c>
      <c r="I128" s="24">
        <f>Расчет!M143*E128*240</f>
        <v>22314.943658260901</v>
      </c>
      <c r="J128" s="37">
        <f>Расчет!N143*E128*240</f>
        <v>119920.58388830208</v>
      </c>
      <c r="K128" s="80">
        <f>Расчет!L143*F128*240</f>
        <v>20588.383286919227</v>
      </c>
      <c r="L128" s="80">
        <f>Расчет!M143*F128*240</f>
        <v>29707.517547817581</v>
      </c>
      <c r="M128" s="80">
        <f>Расчет!N143*F128*240</f>
        <v>159648.30136989502</v>
      </c>
      <c r="N128" s="24">
        <f>Расчет!L143*G128*240</f>
        <v>23504.059238117381</v>
      </c>
      <c r="O128" s="24">
        <f>Расчет!M143*G128*240</f>
        <v>33914.622752576477</v>
      </c>
      <c r="P128" s="24">
        <f>Расчет!N143*G128*240</f>
        <v>182257.29919487631</v>
      </c>
      <c r="Q128" s="24">
        <v>120</v>
      </c>
      <c r="R128" s="85"/>
      <c r="S128" s="86">
        <f>Расчет!N143*F128*1000/(_sk*240)</f>
        <v>3.0796354430921111</v>
      </c>
      <c r="T128" s="85"/>
      <c r="U128" s="85"/>
    </row>
    <row r="129" spans="1:21">
      <c r="A129" s="34">
        <f>796*(SQRT(SIN(Расчет!D144*PI()/180)^2+0.002514)-SIN(Расчет!D144*PI()/180))</f>
        <v>1.1977393534662477</v>
      </c>
      <c r="B129" s="9">
        <f t="shared" si="8"/>
        <v>0.5624326127156225</v>
      </c>
      <c r="C129" s="29">
        <f t="shared" si="12"/>
        <v>0.71408396107702865</v>
      </c>
      <c r="D129" s="29">
        <f t="shared" si="13"/>
        <v>0.79751865108477937</v>
      </c>
      <c r="E129" s="38">
        <f t="shared" si="9"/>
        <v>0.66607099109582268</v>
      </c>
      <c r="F129" s="38">
        <f t="shared" si="10"/>
        <v>0.88654478269626913</v>
      </c>
      <c r="G129" s="38">
        <f t="shared" si="11"/>
        <v>1.0120036297526418</v>
      </c>
      <c r="H129" s="24">
        <f>Расчет!L144*E129*240</f>
        <v>15502.78012855148</v>
      </c>
      <c r="I129" s="24">
        <f>Расчет!M144*E129*240</f>
        <v>20595.110252820326</v>
      </c>
      <c r="J129" s="37">
        <f>Расчет!N144*E129*240</f>
        <v>120079.53403351032</v>
      </c>
      <c r="K129" s="80">
        <f>Расчет!L144*F129*240</f>
        <v>20634.300283282384</v>
      </c>
      <c r="L129" s="80">
        <f>Расчет!M144*F129*240</f>
        <v>27412.224504257963</v>
      </c>
      <c r="M129" s="80">
        <f>Расчет!N144*F129*240</f>
        <v>159826.63384103548</v>
      </c>
      <c r="N129" s="24">
        <f>Расчет!L144*G129*240</f>
        <v>23554.350769037148</v>
      </c>
      <c r="O129" s="24">
        <f>Расчет!M144*G129*240</f>
        <v>31291.448823976163</v>
      </c>
      <c r="P129" s="24">
        <f>Расчет!N144*G129*240</f>
        <v>182444.4029622002</v>
      </c>
      <c r="Q129" s="24">
        <v>121</v>
      </c>
      <c r="R129" s="85"/>
      <c r="S129" s="86">
        <f>Расчет!N144*F129*1000/(_sk*240)</f>
        <v>3.0830754984767648</v>
      </c>
      <c r="T129" s="85"/>
      <c r="U129" s="85"/>
    </row>
    <row r="130" spans="1:21">
      <c r="A130" s="34">
        <f>796*(SQRT(SIN(Расчет!D145*PI()/180)^2+0.002514)-SIN(Расчет!D145*PI()/180))</f>
        <v>1.1968217577981743</v>
      </c>
      <c r="B130" s="9">
        <f t="shared" si="8"/>
        <v>0.56239358921302418</v>
      </c>
      <c r="C130" s="29">
        <f t="shared" si="12"/>
        <v>0.71405143597722853</v>
      </c>
      <c r="D130" s="29">
        <f t="shared" si="13"/>
        <v>0.79749478782024352</v>
      </c>
      <c r="E130" s="38">
        <f t="shared" si="9"/>
        <v>0.66636747137637242</v>
      </c>
      <c r="F130" s="38">
        <f t="shared" si="10"/>
        <v>0.88677042871891176</v>
      </c>
      <c r="G130" s="38">
        <f t="shared" si="11"/>
        <v>1.0121775012125491</v>
      </c>
      <c r="H130" s="24">
        <f>Расчет!L145*E130*240</f>
        <v>15537.369137984464</v>
      </c>
      <c r="I130" s="24">
        <f>Расчет!M145*E130*240</f>
        <v>18875.991351426688</v>
      </c>
      <c r="J130" s="37">
        <f>Расчет!N145*E130*240</f>
        <v>120225.25479696694</v>
      </c>
      <c r="K130" s="80">
        <f>Расчет!L145*F130*240</f>
        <v>20676.398659130293</v>
      </c>
      <c r="L130" s="80">
        <f>Расчет!M145*F130*240</f>
        <v>25119.279770102872</v>
      </c>
      <c r="M130" s="80">
        <f>Расчет!N145*F130*240</f>
        <v>159990.10353692807</v>
      </c>
      <c r="N130" s="24">
        <f>Расчет!L145*G130*240</f>
        <v>23600.4549216952</v>
      </c>
      <c r="O130" s="24">
        <f>Расчет!M145*G130*240</f>
        <v>28671.648271686925</v>
      </c>
      <c r="P130" s="24">
        <f>Расчет!N145*G130*240</f>
        <v>182615.90370203476</v>
      </c>
      <c r="Q130" s="24">
        <v>122</v>
      </c>
      <c r="R130" s="85"/>
      <c r="S130" s="86">
        <f>Расчет!N145*F130*1000/(_sk*240)</f>
        <v>3.0862288490919769</v>
      </c>
      <c r="T130" s="85"/>
      <c r="U130" s="85"/>
    </row>
    <row r="131" spans="1:21">
      <c r="A131" s="34">
        <f>796*(SQRT(SIN(Расчет!D146*PI()/180)^2+0.002514)-SIN(Расчет!D146*PI()/180))</f>
        <v>1.1959880754059267</v>
      </c>
      <c r="B131" s="9">
        <f t="shared" si="8"/>
        <v>0.56235812779095573</v>
      </c>
      <c r="C131" s="29">
        <f t="shared" si="12"/>
        <v>0.71402187991617394</v>
      </c>
      <c r="D131" s="29">
        <f t="shared" si="13"/>
        <v>0.79747310288153184</v>
      </c>
      <c r="E131" s="38">
        <f t="shared" si="9"/>
        <v>0.66663701416249332</v>
      </c>
      <c r="F131" s="38">
        <f t="shared" si="10"/>
        <v>0.88697554383886612</v>
      </c>
      <c r="G131" s="38">
        <f t="shared" si="11"/>
        <v>1.0123355394520306</v>
      </c>
      <c r="H131" s="24">
        <f>Расчет!L146*E131*240</f>
        <v>15568.857289374935</v>
      </c>
      <c r="I131" s="24">
        <f>Расчет!M146*E131*240</f>
        <v>17157.5599932279</v>
      </c>
      <c r="J131" s="37">
        <f>Расчет!N146*E131*240</f>
        <v>120357.87507292988</v>
      </c>
      <c r="K131" s="80">
        <f>Расчет!L146*F131*240</f>
        <v>20714.71485654264</v>
      </c>
      <c r="L131" s="80">
        <f>Расчет!M146*F131*240</f>
        <v>22828.519543068465</v>
      </c>
      <c r="M131" s="80">
        <f>Расчет!N146*F131*240</f>
        <v>160138.86032448953</v>
      </c>
      <c r="N131" s="24">
        <f>Расчет!L146*G131*240</f>
        <v>23642.412899157316</v>
      </c>
      <c r="O131" s="24">
        <f>Расчет!M146*G131*240</f>
        <v>26054.97051982053</v>
      </c>
      <c r="P131" s="24">
        <f>Расчет!N146*G131*240</f>
        <v>182771.96105338872</v>
      </c>
      <c r="Q131" s="24">
        <v>123</v>
      </c>
      <c r="R131" s="85"/>
      <c r="S131" s="86">
        <f>Расчет!N146*F131*1000/(_sk*240)</f>
        <v>3.089098385889073</v>
      </c>
      <c r="T131" s="85"/>
      <c r="U131" s="85"/>
    </row>
    <row r="132" spans="1:21">
      <c r="A132" s="34">
        <f>796*(SQRT(SIN(Расчет!D147*PI()/180)^2+0.002514)-SIN(Расчет!D147*PI()/180))</f>
        <v>1.1952371654804188</v>
      </c>
      <c r="B132" s="9">
        <f t="shared" si="8"/>
        <v>0.56232618180398097</v>
      </c>
      <c r="C132" s="29">
        <f t="shared" si="12"/>
        <v>0.71399525397773778</v>
      </c>
      <c r="D132" s="29">
        <f t="shared" si="13"/>
        <v>0.79745356772240861</v>
      </c>
      <c r="E132" s="38">
        <f t="shared" si="9"/>
        <v>0.66687993831999626</v>
      </c>
      <c r="F132" s="38">
        <f t="shared" si="10"/>
        <v>0.88716037901888611</v>
      </c>
      <c r="G132" s="38">
        <f t="shared" si="11"/>
        <v>1.0124779415735559</v>
      </c>
      <c r="H132" s="24">
        <f>Расчет!L147*E132*240</f>
        <v>15597.26999925191</v>
      </c>
      <c r="I132" s="24">
        <f>Расчет!M147*E132*240</f>
        <v>15439.780496388728</v>
      </c>
      <c r="J132" s="37">
        <f>Расчет!N147*E132*240</f>
        <v>120477.51231442702</v>
      </c>
      <c r="K132" s="80">
        <f>Расчет!L147*F132*240</f>
        <v>20749.2820957474</v>
      </c>
      <c r="L132" s="80">
        <f>Расчет!M147*F132*240</f>
        <v>20539.771449192976</v>
      </c>
      <c r="M132" s="80">
        <f>Расчет!N147*F132*240</f>
        <v>160273.04068762198</v>
      </c>
      <c r="N132" s="24">
        <f>Расчет!L147*G132*240</f>
        <v>23680.262241495046</v>
      </c>
      <c r="O132" s="24">
        <f>Расчет!M147*G132*240</f>
        <v>23441.156761609036</v>
      </c>
      <c r="P132" s="24">
        <f>Расчет!N147*G132*240</f>
        <v>182912.72036359028</v>
      </c>
      <c r="Q132" s="24">
        <v>124</v>
      </c>
      <c r="R132" s="85"/>
      <c r="S132" s="86">
        <f>Расчет!N147*F132*1000/(_sk*240)</f>
        <v>3.0916867416593745</v>
      </c>
      <c r="T132" s="85"/>
      <c r="U132" s="85"/>
    </row>
    <row r="133" spans="1:21">
      <c r="A133" s="34">
        <f>796*(SQRT(SIN(Расчет!D148*PI()/180)^2+0.002514)-SIN(Расчет!D148*PI()/180))</f>
        <v>1.1945680037879729</v>
      </c>
      <c r="B133" s="9">
        <f t="shared" si="8"/>
        <v>0.56229770934962309</v>
      </c>
      <c r="C133" s="29">
        <f t="shared" si="12"/>
        <v>0.71397152320332224</v>
      </c>
      <c r="D133" s="29">
        <f t="shared" si="13"/>
        <v>0.7974361566995356</v>
      </c>
      <c r="E133" s="38">
        <f t="shared" si="9"/>
        <v>0.66709653070947783</v>
      </c>
      <c r="F133" s="38">
        <f t="shared" si="10"/>
        <v>0.88732515992747518</v>
      </c>
      <c r="G133" s="38">
        <f t="shared" si="11"/>
        <v>1.0126048847672384</v>
      </c>
      <c r="H133" s="24">
        <f>Расчет!L148*E133*240</f>
        <v>15622.630255143522</v>
      </c>
      <c r="I133" s="24">
        <f>Расчет!M148*E133*240</f>
        <v>13722.609351904433</v>
      </c>
      <c r="J133" s="37">
        <f>Расчет!N148*E133*240</f>
        <v>120584.272592408</v>
      </c>
      <c r="K133" s="80">
        <f>Расчет!L148*F133*240</f>
        <v>20780.130388161357</v>
      </c>
      <c r="L133" s="80">
        <f>Расчет!M148*F133*240</f>
        <v>18252.855437354581</v>
      </c>
      <c r="M133" s="80">
        <f>Расчет!N148*F133*240</f>
        <v>160392.76781877666</v>
      </c>
      <c r="N133" s="24">
        <f>Расчет!L148*G133*240</f>
        <v>23714.036846280993</v>
      </c>
      <c r="O133" s="24">
        <f>Расчет!M148*G133*240</f>
        <v>20829.940828372524</v>
      </c>
      <c r="P133" s="24">
        <f>Расчет!N148*G133*240</f>
        <v>183038.31279607309</v>
      </c>
      <c r="Q133" s="24">
        <v>125</v>
      </c>
      <c r="R133" s="85"/>
      <c r="S133" s="86">
        <f>Расчет!N148*F133*1000/(_sk*240)</f>
        <v>3.0939962928004761</v>
      </c>
      <c r="T133" s="85"/>
      <c r="U133" s="85"/>
    </row>
    <row r="134" spans="1:21">
      <c r="A134" s="34">
        <f>796*(SQRT(SIN(Расчет!D149*PI()/180)^2+0.002514)-SIN(Расчет!D149*PI()/180))</f>
        <v>1.1939796802540039</v>
      </c>
      <c r="B134" s="9">
        <f t="shared" si="8"/>
        <v>0.56227267317698726</v>
      </c>
      <c r="C134" s="29">
        <f t="shared" si="12"/>
        <v>0.71395065651546696</v>
      </c>
      <c r="D134" s="29">
        <f t="shared" si="13"/>
        <v>0.79742084701645999</v>
      </c>
      <c r="E134" s="38">
        <f t="shared" si="9"/>
        <v>0.6672870466802403</v>
      </c>
      <c r="F134" s="38">
        <f t="shared" si="10"/>
        <v>0.88747008736034139</v>
      </c>
      <c r="G134" s="38">
        <f t="shared" si="11"/>
        <v>1.012716526656438</v>
      </c>
      <c r="H134" s="24">
        <f>Расчет!L149*E134*240</f>
        <v>15644.958617053768</v>
      </c>
      <c r="I134" s="24">
        <f>Расчет!M149*E134*240</f>
        <v>12005.996088369146</v>
      </c>
      <c r="J134" s="37">
        <f>Расчет!N149*E134*240</f>
        <v>120678.25065140022</v>
      </c>
      <c r="K134" s="80">
        <f>Расчет!L149*F134*240</f>
        <v>20807.286548871019</v>
      </c>
      <c r="L134" s="80">
        <f>Расчет!M149*F134*240</f>
        <v>15967.584640525281</v>
      </c>
      <c r="M134" s="80">
        <f>Расчет!N149*F134*240</f>
        <v>160498.15170383814</v>
      </c>
      <c r="N134" s="24">
        <f>Расчет!L149*G134*240</f>
        <v>23743.766987790335</v>
      </c>
      <c r="O134" s="24">
        <f>Расчет!M149*G134*240</f>
        <v>18221.050023604519</v>
      </c>
      <c r="P134" s="24">
        <f>Расчет!N149*G134*240</f>
        <v>183148.85542986522</v>
      </c>
      <c r="Q134" s="24">
        <v>126</v>
      </c>
      <c r="R134" s="85"/>
      <c r="S134" s="86">
        <f>Расчет!N149*F134*1000/(_sk*240)</f>
        <v>3.0960291609536679</v>
      </c>
      <c r="T134" s="85"/>
      <c r="U134" s="85"/>
    </row>
    <row r="135" spans="1:21">
      <c r="A135" s="34">
        <f>796*(SQRT(SIN(Расчет!D150*PI()/180)^2+0.002514)-SIN(Расчет!D150*PI()/180))</f>
        <v>1.1934713968213702</v>
      </c>
      <c r="B135" s="9">
        <f t="shared" si="8"/>
        <v>0.56225104060564579</v>
      </c>
      <c r="C135" s="29">
        <f t="shared" si="12"/>
        <v>0.71393262665004031</v>
      </c>
      <c r="D135" s="29">
        <f t="shared" si="13"/>
        <v>0.79740761867389653</v>
      </c>
      <c r="E135" s="38">
        <f t="shared" si="9"/>
        <v>0.66745171051074415</v>
      </c>
      <c r="F135" s="38">
        <f t="shared" si="10"/>
        <v>0.88759533761561793</v>
      </c>
      <c r="G135" s="38">
        <f t="shared" si="11"/>
        <v>1.0128130056051876</v>
      </c>
      <c r="H135" s="24">
        <f>Расчет!L150*E135*240</f>
        <v>15664.273219335977</v>
      </c>
      <c r="I135" s="24">
        <f>Расчет!M150*E135*240</f>
        <v>10289.884110693298</v>
      </c>
      <c r="J135" s="37">
        <f>Расчет!N150*E135*240</f>
        <v>120759.52996099362</v>
      </c>
      <c r="K135" s="80">
        <f>Расчет!L150*F135*240</f>
        <v>20830.774208340263</v>
      </c>
      <c r="L135" s="80">
        <f>Расчет!M150*F135*240</f>
        <v>13683.766207247409</v>
      </c>
      <c r="M135" s="80">
        <f>Расчет!N150*F135*240</f>
        <v>160589.2891996807</v>
      </c>
      <c r="N135" s="24">
        <f>Расчет!L150*G135*240</f>
        <v>23769.479334701828</v>
      </c>
      <c r="O135" s="24">
        <f>Расчет!M150*G135*240</f>
        <v>15614.205925857137</v>
      </c>
      <c r="P135" s="24">
        <f>Расчет!N150*G135*240</f>
        <v>183244.45135015479</v>
      </c>
      <c r="Q135" s="24">
        <v>127</v>
      </c>
      <c r="R135" s="85"/>
      <c r="S135" s="86">
        <f>Расчет!N150*F135*1000/(_sk*240)</f>
        <v>3.0977872145000136</v>
      </c>
      <c r="T135" s="85"/>
      <c r="U135" s="85"/>
    </row>
    <row r="136" spans="1:21">
      <c r="A136" s="34">
        <f>796*(SQRT(SIN(Расчет!D151*PI()/180)^2+0.002514)-SIN(Расчет!D151*PI()/180))</f>
        <v>1.1930424655762311</v>
      </c>
      <c r="B136" s="9">
        <f t="shared" si="8"/>
        <v>0.56223278345456018</v>
      </c>
      <c r="C136" s="29">
        <f t="shared" si="12"/>
        <v>0.71391741009682286</v>
      </c>
      <c r="D136" s="29">
        <f t="shared" si="13"/>
        <v>0.7973964544261618</v>
      </c>
      <c r="E136" s="38">
        <f t="shared" si="9"/>
        <v>0.6675907157961628</v>
      </c>
      <c r="F136" s="38">
        <f t="shared" si="10"/>
        <v>0.88770106282353467</v>
      </c>
      <c r="G136" s="38">
        <f t="shared" si="11"/>
        <v>1.0128944409880973</v>
      </c>
      <c r="H136" s="24">
        <f>Расчет!L151*E136*240</f>
        <v>15680.589772775864</v>
      </c>
      <c r="I136" s="24">
        <f>Расчет!M151*E136*240</f>
        <v>8574.211515740295</v>
      </c>
      <c r="J136" s="37">
        <f>Расчет!N151*E136*240</f>
        <v>120828.18276259098</v>
      </c>
      <c r="K136" s="80">
        <f>Расчет!L151*F136*240</f>
        <v>20850.613823160347</v>
      </c>
      <c r="L136" s="80">
        <f>Расчет!M151*F136*240</f>
        <v>11401.202106771718</v>
      </c>
      <c r="M136" s="80">
        <f>Расчет!N151*F136*240</f>
        <v>160666.26410385562</v>
      </c>
      <c r="N136" s="24">
        <f>Расчет!L151*G136*240</f>
        <v>23791.196966119904</v>
      </c>
      <c r="O136" s="24">
        <f>Расчет!M151*G136*240</f>
        <v>13009.12516404919</v>
      </c>
      <c r="P136" s="24">
        <f>Расчет!N151*G136*240</f>
        <v>183325.18972940711</v>
      </c>
      <c r="Q136" s="24">
        <v>128</v>
      </c>
      <c r="R136" s="85"/>
      <c r="S136" s="86">
        <f>Расчет!N151*F136*1000/(_sk*240)</f>
        <v>3.0992720699046221</v>
      </c>
      <c r="T136" s="85"/>
      <c r="U136" s="85"/>
    </row>
    <row r="137" spans="1:21">
      <c r="A137" s="34">
        <f>796*(SQRT(SIN(Расчет!D152*PI()/180)^2+0.002514)-SIN(Расчет!D152*PI()/180))</f>
        <v>1.1926923071364635</v>
      </c>
      <c r="B137" s="9">
        <f t="shared" ref="B137:B200" si="14">-0.00000292*A137^4+0.00021*A137^3-0.0052376*A137^2+0.0541867*A137+0.50469</f>
        <v>0.56221787798089162</v>
      </c>
      <c r="C137" s="29">
        <f t="shared" si="12"/>
        <v>0.71390498704835825</v>
      </c>
      <c r="D137" s="29">
        <f t="shared" si="13"/>
        <v>0.7973873397436706</v>
      </c>
      <c r="E137" s="38">
        <f t="shared" ref="E137:E200" si="15">_so*B137^A137</f>
        <v>0.6677042257831215</v>
      </c>
      <c r="F137" s="38">
        <f t="shared" ref="F137:F200" si="16">_so*C137^A137</f>
        <v>0.88778739123082884</v>
      </c>
      <c r="G137" s="38">
        <f t="shared" ref="G137:G200" si="17">_so*D137^A137</f>
        <v>1.0129609334230607</v>
      </c>
      <c r="H137" s="24">
        <f>Расчет!L152*E137*240</f>
        <v>15693.921566711842</v>
      </c>
      <c r="I137" s="24">
        <f>Расчет!M152*E137*240</f>
        <v>6858.9118878229465</v>
      </c>
      <c r="J137" s="37">
        <f>Расчет!N152*E137*240</f>
        <v>120884.27011085767</v>
      </c>
      <c r="K137" s="80">
        <f>Расчет!L152*F137*240</f>
        <v>20866.82268567507</v>
      </c>
      <c r="L137" s="80">
        <f>Расчет!M152*F137*240</f>
        <v>9119.6899112486935</v>
      </c>
      <c r="M137" s="80">
        <f>Расчет!N152*F137*240</f>
        <v>160729.14721588101</v>
      </c>
      <c r="N137" s="24">
        <f>Расчет!L152*G137*240</f>
        <v>23808.939385757876</v>
      </c>
      <c r="O137" s="24">
        <f>Расчет!M152*G137*240</f>
        <v>10405.520168764655</v>
      </c>
      <c r="P137" s="24">
        <f>Расчет!N152*G137*240</f>
        <v>183391.14589853352</v>
      </c>
      <c r="Q137" s="24">
        <v>129</v>
      </c>
      <c r="R137" s="85"/>
      <c r="S137" s="86">
        <f>Расчет!N152*F137*1000/(_sk*240)</f>
        <v>3.1004850928989391</v>
      </c>
      <c r="T137" s="85"/>
      <c r="U137" s="85"/>
    </row>
    <row r="138" spans="1:21">
      <c r="A138" s="34">
        <f>796*(SQRT(SIN(Расчет!D153*PI()/180)^2+0.002514)-SIN(Расчет!D153*PI()/180))</f>
        <v>1.1924204492949477</v>
      </c>
      <c r="B138" s="9">
        <f t="shared" si="14"/>
        <v>0.56220630482842959</v>
      </c>
      <c r="C138" s="29">
        <f t="shared" ref="C138:C201" si="18">-0.00000223*A138^4+0.00016422*A138^3-0.00423591*A138^2+0.04489824*A138+0.66610674</f>
        <v>0.71389534135684618</v>
      </c>
      <c r="D138" s="29">
        <f t="shared" ref="D138:D201" si="19">-0.00000166*A138^4+0.00012171*A138^3-0.0031266*A138^2+0.03298112*A138+0.76229551</f>
        <v>0.79738026278132801</v>
      </c>
      <c r="E138" s="38">
        <f t="shared" si="15"/>
        <v>0.66779237365282162</v>
      </c>
      <c r="F138" s="38">
        <f t="shared" si="16"/>
        <v>0.88785442744099907</v>
      </c>
      <c r="G138" s="38">
        <f t="shared" si="17"/>
        <v>1.0130125649677002</v>
      </c>
      <c r="H138" s="24">
        <f>Расчет!L153*E138*240</f>
        <v>15704.279471072603</v>
      </c>
      <c r="I138" s="24">
        <f>Расчет!M153*E138*240</f>
        <v>5143.9150769947973</v>
      </c>
      <c r="J138" s="37">
        <f>Расчет!N153*E138*240</f>
        <v>120927.84190959269</v>
      </c>
      <c r="K138" s="80">
        <f>Расчет!L153*F138*240</f>
        <v>20879.414932359621</v>
      </c>
      <c r="L138" s="80">
        <f>Расчет!M153*F138*240</f>
        <v>6839.0235583383565</v>
      </c>
      <c r="M138" s="80">
        <f>Расчет!N153*F138*240</f>
        <v>160777.99638984154</v>
      </c>
      <c r="N138" s="24">
        <f>Расчет!L153*G138*240</f>
        <v>23822.722534162378</v>
      </c>
      <c r="O138" s="24">
        <f>Расчет!M153*G138*240</f>
        <v>7803.0999030719568</v>
      </c>
      <c r="P138" s="24">
        <f>Расчет!N153*G138*240</f>
        <v>183442.38140780607</v>
      </c>
      <c r="Q138" s="24">
        <v>130</v>
      </c>
      <c r="R138" s="85"/>
      <c r="S138" s="86">
        <f>Расчет!N153*F138*1000/(_sk*240)</f>
        <v>3.1014273994954005</v>
      </c>
      <c r="T138" s="85"/>
      <c r="U138" s="85"/>
    </row>
    <row r="139" spans="1:21">
      <c r="A139" s="34">
        <f>796*(SQRT(SIN(Расчет!D154*PI()/180)^2+0.002514)-SIN(Расчет!D154*PI()/180))</f>
        <v>1.1922265259177238</v>
      </c>
      <c r="B139" s="9">
        <f t="shared" si="14"/>
        <v>0.56219804898568504</v>
      </c>
      <c r="C139" s="29">
        <f t="shared" si="18"/>
        <v>0.7138884604991127</v>
      </c>
      <c r="D139" s="29">
        <f t="shared" si="19"/>
        <v>0.79737521435284542</v>
      </c>
      <c r="E139" s="38">
        <f t="shared" si="15"/>
        <v>0.66785526275147444</v>
      </c>
      <c r="F139" s="38">
        <f t="shared" si="16"/>
        <v>0.88790225260973765</v>
      </c>
      <c r="G139" s="38">
        <f t="shared" si="17"/>
        <v>1.013049399279123</v>
      </c>
      <c r="H139" s="24">
        <f>Расчет!L154*E139*240</f>
        <v>15711.671938182031</v>
      </c>
      <c r="I139" s="24">
        <f>Расчет!M154*E139*240</f>
        <v>3429.147963020082</v>
      </c>
      <c r="J139" s="37">
        <f>Расчет!N154*E139*240</f>
        <v>120958.93694141353</v>
      </c>
      <c r="K139" s="80">
        <f>Расчет!L154*F139*240</f>
        <v>20888.40155081376</v>
      </c>
      <c r="L139" s="80">
        <f>Расчет!M154*F139*240</f>
        <v>4558.9940975439322</v>
      </c>
      <c r="M139" s="80">
        <f>Расчет!N154*F139*240</f>
        <v>160812.85657776779</v>
      </c>
      <c r="N139" s="24">
        <f>Расчет!L154*G139*240</f>
        <v>23832.558798850045</v>
      </c>
      <c r="O139" s="24">
        <f>Расчет!M154*G139*240</f>
        <v>5201.570576332264</v>
      </c>
      <c r="P139" s="24">
        <f>Расчет!N154*G139*240</f>
        <v>183478.94407704848</v>
      </c>
      <c r="Q139" s="24">
        <v>131</v>
      </c>
      <c r="R139" s="85"/>
      <c r="S139" s="86">
        <f>Расчет!N154*F139*1000/(_sk*240)</f>
        <v>3.1020998568242244</v>
      </c>
      <c r="T139" s="85"/>
      <c r="U139" s="85"/>
    </row>
    <row r="140" spans="1:21">
      <c r="A140" s="34">
        <f>796*(SQRT(SIN(Расчет!D155*PI()/180)^2+0.002514)-SIN(Расчет!D155*PI()/180))</f>
        <v>1.1921102760879148</v>
      </c>
      <c r="B140" s="9">
        <f t="shared" si="14"/>
        <v>0.56219309975329668</v>
      </c>
      <c r="C140" s="29">
        <f t="shared" si="18"/>
        <v>0.71388433554936737</v>
      </c>
      <c r="D140" s="29">
        <f t="shared" si="19"/>
        <v>0.79737218791076414</v>
      </c>
      <c r="E140" s="38">
        <f t="shared" si="15"/>
        <v>0.66789296677012067</v>
      </c>
      <c r="F140" s="38">
        <f t="shared" si="16"/>
        <v>0.88793092459725664</v>
      </c>
      <c r="G140" s="38">
        <f t="shared" si="17"/>
        <v>1.0130714817383566</v>
      </c>
      <c r="H140" s="24">
        <f>Расчет!L155*E140*240</f>
        <v>15716.105004280023</v>
      </c>
      <c r="I140" s="24">
        <f>Расчет!M155*E140*240</f>
        <v>1714.5352079274082</v>
      </c>
      <c r="J140" s="37">
        <f>Расчет!N155*E140*240</f>
        <v>120977.58289129489</v>
      </c>
      <c r="K140" s="80">
        <f>Расчет!L155*F140*240</f>
        <v>20893.79038531032</v>
      </c>
      <c r="L140" s="80">
        <f>Расчет!M155*F140*240</f>
        <v>2279.3904235759351</v>
      </c>
      <c r="M140" s="80">
        <f>Расчет!N155*F140*240</f>
        <v>160833.7598637733</v>
      </c>
      <c r="N140" s="24">
        <f>Расчет!L155*G140*240</f>
        <v>23838.457022293413</v>
      </c>
      <c r="O140" s="24">
        <f>Расчет!M155*G140*240</f>
        <v>2600.6363444540261</v>
      </c>
      <c r="P140" s="24">
        <f>Расчет!N155*G140*240</f>
        <v>183500.86803503058</v>
      </c>
      <c r="Q140" s="24">
        <v>132</v>
      </c>
      <c r="R140" s="85"/>
      <c r="S140" s="86">
        <f>Расчет!N155*F140*1000/(_sk*240)</f>
        <v>3.1025030837919232</v>
      </c>
      <c r="T140" s="85"/>
      <c r="U140" s="85"/>
    </row>
    <row r="141" spans="1:21">
      <c r="A141" s="34">
        <f>796*(SQRT(SIN(Расчет!D156*PI()/180)^2+0.002514)-SIN(Расчет!D156*PI()/180))</f>
        <v>1.1920715434985989</v>
      </c>
      <c r="B141" s="9">
        <f t="shared" si="14"/>
        <v>0.56219145072091459</v>
      </c>
      <c r="C141" s="29">
        <f t="shared" si="18"/>
        <v>0.71388296115988159</v>
      </c>
      <c r="D141" s="29">
        <f t="shared" si="19"/>
        <v>0.79737117953228831</v>
      </c>
      <c r="E141" s="38">
        <f t="shared" si="15"/>
        <v>0.66790552987213514</v>
      </c>
      <c r="F141" s="38">
        <f t="shared" si="16"/>
        <v>0.88794047807630616</v>
      </c>
      <c r="G141" s="38">
        <f t="shared" si="17"/>
        <v>1.0130788395385981</v>
      </c>
      <c r="H141" s="24">
        <f>Расчет!L156*E141*240</f>
        <v>15717.582290641705</v>
      </c>
      <c r="I141" s="24">
        <f>Расчет!M156*E141*240</f>
        <v>1.1046826277294889E-11</v>
      </c>
      <c r="J141" s="37">
        <f>Расчет!N156*E141*240</f>
        <v>120983.79636339481</v>
      </c>
      <c r="K141" s="80">
        <f>Расчет!L156*F141*240</f>
        <v>20895.586140794327</v>
      </c>
      <c r="L141" s="80">
        <f>Расчет!M156*F141*240</f>
        <v>1.4686095214341106E-11</v>
      </c>
      <c r="M141" s="80">
        <f>Расчет!N156*F141*240</f>
        <v>160840.72548847611</v>
      </c>
      <c r="N141" s="24">
        <f>Расчет!L156*G141*240</f>
        <v>23840.422507662232</v>
      </c>
      <c r="O141" s="24">
        <f>Расчет!M156*G141*240</f>
        <v>1.6755821661977972E-11</v>
      </c>
      <c r="P141" s="24">
        <f>Расчет!N156*G141*240</f>
        <v>183508.17374766507</v>
      </c>
      <c r="Q141" s="24">
        <v>133</v>
      </c>
      <c r="R141" s="85"/>
      <c r="S141" s="86">
        <f>Расчет!N156*F141*1000/(_sk*240)</f>
        <v>3.1026374515523938</v>
      </c>
      <c r="T141" s="85"/>
      <c r="U141" s="85"/>
    </row>
    <row r="142" spans="1:21">
      <c r="A142" s="34">
        <f>796*(SQRT(SIN(Расчет!D157*PI()/180)^2+0.002514)-SIN(Расчет!D157*PI()/180))</f>
        <v>1.1921102760879148</v>
      </c>
      <c r="B142" s="9">
        <f t="shared" si="14"/>
        <v>0.56219309975329668</v>
      </c>
      <c r="C142" s="29">
        <f t="shared" si="18"/>
        <v>0.71388433554936737</v>
      </c>
      <c r="D142" s="29">
        <f t="shared" si="19"/>
        <v>0.79737218791076414</v>
      </c>
      <c r="E142" s="38">
        <f t="shared" si="15"/>
        <v>0.66789296677012067</v>
      </c>
      <c r="F142" s="38">
        <f t="shared" si="16"/>
        <v>0.88793092459725664</v>
      </c>
      <c r="G142" s="38">
        <f t="shared" si="17"/>
        <v>1.0130714817383566</v>
      </c>
      <c r="H142" s="24">
        <f>Расчет!L157*E142*240</f>
        <v>15716.105004280023</v>
      </c>
      <c r="I142" s="24">
        <f>Расчет!M157*E142*240</f>
        <v>1714.5352079274262</v>
      </c>
      <c r="J142" s="37">
        <f>Расчет!N157*E142*240</f>
        <v>120977.58289129489</v>
      </c>
      <c r="K142" s="80">
        <f>Расчет!L157*F142*240</f>
        <v>20893.79038531032</v>
      </c>
      <c r="L142" s="80">
        <f>Расчет!M157*F142*240</f>
        <v>2279.3904235759592</v>
      </c>
      <c r="M142" s="80">
        <f>Расчет!N157*F142*240</f>
        <v>160833.7598637733</v>
      </c>
      <c r="N142" s="24">
        <f>Расчет!L157*G142*240</f>
        <v>23838.457022293413</v>
      </c>
      <c r="O142" s="24">
        <f>Расчет!M157*G142*240</f>
        <v>2600.636344454053</v>
      </c>
      <c r="P142" s="24">
        <f>Расчет!N157*G142*240</f>
        <v>183500.86803503058</v>
      </c>
      <c r="Q142" s="24">
        <v>134</v>
      </c>
      <c r="R142" s="85"/>
      <c r="S142" s="86">
        <f>Расчет!N157*F142*1000/(_sk*240)</f>
        <v>3.1025030837919232</v>
      </c>
      <c r="T142" s="85"/>
      <c r="U142" s="85"/>
    </row>
    <row r="143" spans="1:21">
      <c r="A143" s="34">
        <f>796*(SQRT(SIN(Расчет!D158*PI()/180)^2+0.002514)-SIN(Расчет!D158*PI()/180))</f>
        <v>1.1922265259177238</v>
      </c>
      <c r="B143" s="9">
        <f t="shared" si="14"/>
        <v>0.56219804898568504</v>
      </c>
      <c r="C143" s="29">
        <f t="shared" si="18"/>
        <v>0.7138884604991127</v>
      </c>
      <c r="D143" s="29">
        <f t="shared" si="19"/>
        <v>0.79737521435284542</v>
      </c>
      <c r="E143" s="38">
        <f t="shared" si="15"/>
        <v>0.66785526275147444</v>
      </c>
      <c r="F143" s="38">
        <f t="shared" si="16"/>
        <v>0.88790225260973765</v>
      </c>
      <c r="G143" s="38">
        <f t="shared" si="17"/>
        <v>1.013049399279123</v>
      </c>
      <c r="H143" s="24">
        <f>Расчет!L158*E143*240</f>
        <v>15711.671938182031</v>
      </c>
      <c r="I143" s="24">
        <f>Расчет!M158*E143*240</f>
        <v>3429.1479630200997</v>
      </c>
      <c r="J143" s="37">
        <f>Расчет!N158*E143*240</f>
        <v>120958.93694141353</v>
      </c>
      <c r="K143" s="80">
        <f>Расчет!L158*F143*240</f>
        <v>20888.40155081376</v>
      </c>
      <c r="L143" s="80">
        <f>Расчет!M158*F143*240</f>
        <v>4558.9940975439567</v>
      </c>
      <c r="M143" s="80">
        <f>Расчет!N158*F143*240</f>
        <v>160812.85657776779</v>
      </c>
      <c r="N143" s="24">
        <f>Расчет!L158*G143*240</f>
        <v>23832.558798850045</v>
      </c>
      <c r="O143" s="24">
        <f>Расчет!M158*G143*240</f>
        <v>5201.5705763322903</v>
      </c>
      <c r="P143" s="24">
        <f>Расчет!N158*G143*240</f>
        <v>183478.94407704848</v>
      </c>
      <c r="Q143" s="24">
        <v>135</v>
      </c>
      <c r="R143" s="85"/>
      <c r="S143" s="86">
        <f>Расчет!N158*F143*1000/(_sk*240)</f>
        <v>3.1020998568242244</v>
      </c>
      <c r="T143" s="85"/>
      <c r="U143" s="85"/>
    </row>
    <row r="144" spans="1:21">
      <c r="A144" s="34">
        <f>796*(SQRT(SIN(Расчет!D159*PI()/180)^2+0.002514)-SIN(Расчет!D159*PI()/180))</f>
        <v>1.1924204492949477</v>
      </c>
      <c r="B144" s="9">
        <f t="shared" si="14"/>
        <v>0.56220630482842959</v>
      </c>
      <c r="C144" s="29">
        <f t="shared" si="18"/>
        <v>0.71389534135684618</v>
      </c>
      <c r="D144" s="29">
        <f t="shared" si="19"/>
        <v>0.79738026278132801</v>
      </c>
      <c r="E144" s="38">
        <f t="shared" si="15"/>
        <v>0.66779237365282162</v>
      </c>
      <c r="F144" s="38">
        <f t="shared" si="16"/>
        <v>0.88785442744099907</v>
      </c>
      <c r="G144" s="38">
        <f t="shared" si="17"/>
        <v>1.0130125649677002</v>
      </c>
      <c r="H144" s="24">
        <f>Расчет!L159*E144*240</f>
        <v>15704.279471072603</v>
      </c>
      <c r="I144" s="24">
        <f>Расчет!M159*E144*240</f>
        <v>5143.9150769947746</v>
      </c>
      <c r="J144" s="37">
        <f>Расчет!N159*E144*240</f>
        <v>120927.84190959269</v>
      </c>
      <c r="K144" s="80">
        <f>Расчет!L159*F144*240</f>
        <v>20879.414932359621</v>
      </c>
      <c r="L144" s="80">
        <f>Расчет!M159*F144*240</f>
        <v>6839.0235583383292</v>
      </c>
      <c r="M144" s="80">
        <f>Расчет!N159*F144*240</f>
        <v>160777.99638984154</v>
      </c>
      <c r="N144" s="24">
        <f>Расчет!L159*G144*240</f>
        <v>23822.722534162378</v>
      </c>
      <c r="O144" s="24">
        <f>Расчет!M159*G144*240</f>
        <v>7803.099903071924</v>
      </c>
      <c r="P144" s="24">
        <f>Расчет!N159*G144*240</f>
        <v>183442.38140780607</v>
      </c>
      <c r="Q144" s="24">
        <v>136</v>
      </c>
      <c r="R144" s="85"/>
      <c r="S144" s="86">
        <f>Расчет!N159*F144*1000/(_sk*240)</f>
        <v>3.1014273994954005</v>
      </c>
      <c r="T144" s="85"/>
      <c r="U144" s="85"/>
    </row>
    <row r="145" spans="1:21">
      <c r="A145" s="34">
        <f>796*(SQRT(SIN(Расчет!D160*PI()/180)^2+0.002514)-SIN(Расчет!D160*PI()/180))</f>
        <v>1.1926923071364635</v>
      </c>
      <c r="B145" s="9">
        <f t="shared" si="14"/>
        <v>0.56221787798089162</v>
      </c>
      <c r="C145" s="29">
        <f t="shared" si="18"/>
        <v>0.71390498704835825</v>
      </c>
      <c r="D145" s="29">
        <f t="shared" si="19"/>
        <v>0.7973873397436706</v>
      </c>
      <c r="E145" s="38">
        <f t="shared" si="15"/>
        <v>0.6677042257831215</v>
      </c>
      <c r="F145" s="38">
        <f t="shared" si="16"/>
        <v>0.88778739123082884</v>
      </c>
      <c r="G145" s="38">
        <f t="shared" si="17"/>
        <v>1.0129609334230607</v>
      </c>
      <c r="H145" s="24">
        <f>Расчет!L160*E145*240</f>
        <v>15693.921566711842</v>
      </c>
      <c r="I145" s="24">
        <f>Расчет!M160*E145*240</f>
        <v>6858.9118878228846</v>
      </c>
      <c r="J145" s="37">
        <f>Расчет!N160*E145*240</f>
        <v>120884.27011085767</v>
      </c>
      <c r="K145" s="80">
        <f>Расчет!L160*F145*240</f>
        <v>20866.82268567507</v>
      </c>
      <c r="L145" s="80">
        <f>Расчет!M160*F145*240</f>
        <v>9119.6899112486099</v>
      </c>
      <c r="M145" s="80">
        <f>Расчет!N160*F145*240</f>
        <v>160729.14721588101</v>
      </c>
      <c r="N145" s="24">
        <f>Расчет!L160*G145*240</f>
        <v>23808.939385757876</v>
      </c>
      <c r="O145" s="24">
        <f>Расчет!M160*G145*240</f>
        <v>10405.52016876456</v>
      </c>
      <c r="P145" s="24">
        <f>Расчет!N160*G145*240</f>
        <v>183391.14589853352</v>
      </c>
      <c r="Q145" s="24">
        <v>137</v>
      </c>
      <c r="R145" s="85"/>
      <c r="S145" s="86">
        <f>Расчет!N160*F145*1000/(_sk*240)</f>
        <v>3.1004850928989391</v>
      </c>
      <c r="T145" s="85"/>
      <c r="U145" s="85"/>
    </row>
    <row r="146" spans="1:21">
      <c r="A146" s="34">
        <f>796*(SQRT(SIN(Расчет!D161*PI()/180)^2+0.002514)-SIN(Расчет!D161*PI()/180))</f>
        <v>1.1930424655762311</v>
      </c>
      <c r="B146" s="9">
        <f t="shared" si="14"/>
        <v>0.56223278345456018</v>
      </c>
      <c r="C146" s="29">
        <f t="shared" si="18"/>
        <v>0.71391741009682286</v>
      </c>
      <c r="D146" s="29">
        <f t="shared" si="19"/>
        <v>0.7973964544261618</v>
      </c>
      <c r="E146" s="38">
        <f t="shared" si="15"/>
        <v>0.6675907157961628</v>
      </c>
      <c r="F146" s="38">
        <f t="shared" si="16"/>
        <v>0.88770106282353467</v>
      </c>
      <c r="G146" s="38">
        <f t="shared" si="17"/>
        <v>1.0128944409880973</v>
      </c>
      <c r="H146" s="24">
        <f>Расчет!L161*E146*240</f>
        <v>15680.589772775864</v>
      </c>
      <c r="I146" s="24">
        <f>Расчет!M161*E146*240</f>
        <v>8574.2115157402332</v>
      </c>
      <c r="J146" s="37">
        <f>Расчет!N161*E146*240</f>
        <v>120828.18276259098</v>
      </c>
      <c r="K146" s="80">
        <f>Расчет!L161*F146*240</f>
        <v>20850.613823160347</v>
      </c>
      <c r="L146" s="80">
        <f>Расчет!M161*F146*240</f>
        <v>11401.202106771634</v>
      </c>
      <c r="M146" s="80">
        <f>Расчет!N161*F146*240</f>
        <v>160666.26410385562</v>
      </c>
      <c r="N146" s="24">
        <f>Расчет!L161*G146*240</f>
        <v>23791.196966119904</v>
      </c>
      <c r="O146" s="24">
        <f>Расчет!M161*G146*240</f>
        <v>13009.125164049095</v>
      </c>
      <c r="P146" s="24">
        <f>Расчет!N161*G146*240</f>
        <v>183325.18972940711</v>
      </c>
      <c r="Q146" s="24">
        <v>138</v>
      </c>
      <c r="R146" s="85"/>
      <c r="S146" s="86">
        <f>Расчет!N161*F146*1000/(_sk*240)</f>
        <v>3.0992720699046221</v>
      </c>
      <c r="T146" s="85"/>
      <c r="U146" s="85"/>
    </row>
    <row r="147" spans="1:21">
      <c r="A147" s="34">
        <f>796*(SQRT(SIN(Расчет!D162*PI()/180)^2+0.002514)-SIN(Расчет!D162*PI()/180))</f>
        <v>1.1934713968213702</v>
      </c>
      <c r="B147" s="9">
        <f t="shared" si="14"/>
        <v>0.56225104060564579</v>
      </c>
      <c r="C147" s="29">
        <f t="shared" si="18"/>
        <v>0.71393262665004031</v>
      </c>
      <c r="D147" s="29">
        <f t="shared" si="19"/>
        <v>0.79740761867389653</v>
      </c>
      <c r="E147" s="38">
        <f t="shared" si="15"/>
        <v>0.66745171051074415</v>
      </c>
      <c r="F147" s="38">
        <f t="shared" si="16"/>
        <v>0.88759533761561793</v>
      </c>
      <c r="G147" s="38">
        <f t="shared" si="17"/>
        <v>1.0128130056051876</v>
      </c>
      <c r="H147" s="24">
        <f>Расчет!L162*E147*240</f>
        <v>15664.273219335977</v>
      </c>
      <c r="I147" s="24">
        <f>Расчет!M162*E147*240</f>
        <v>10289.884110693238</v>
      </c>
      <c r="J147" s="37">
        <f>Расчет!N162*E147*240</f>
        <v>120759.52996099362</v>
      </c>
      <c r="K147" s="80">
        <f>Расчет!L162*F147*240</f>
        <v>20830.774208340263</v>
      </c>
      <c r="L147" s="80">
        <f>Расчет!M162*F147*240</f>
        <v>13683.766207247327</v>
      </c>
      <c r="M147" s="80">
        <f>Расчет!N162*F147*240</f>
        <v>160589.2891996807</v>
      </c>
      <c r="N147" s="24">
        <f>Расчет!L162*G147*240</f>
        <v>23769.479334701828</v>
      </c>
      <c r="O147" s="24">
        <f>Расчет!M162*G147*240</f>
        <v>15614.205925857043</v>
      </c>
      <c r="P147" s="24">
        <f>Расчет!N162*G147*240</f>
        <v>183244.45135015479</v>
      </c>
      <c r="Q147" s="24">
        <v>139</v>
      </c>
      <c r="R147" s="85"/>
      <c r="S147" s="86">
        <f>Расчет!N162*F147*1000/(_sk*240)</f>
        <v>3.0977872145000136</v>
      </c>
      <c r="T147" s="85"/>
      <c r="U147" s="85"/>
    </row>
    <row r="148" spans="1:21">
      <c r="A148" s="34">
        <f>796*(SQRT(SIN(Расчет!D163*PI()/180)^2+0.002514)-SIN(Расчет!D163*PI()/180))</f>
        <v>1.1939796802540039</v>
      </c>
      <c r="B148" s="9">
        <f t="shared" si="14"/>
        <v>0.56227267317698726</v>
      </c>
      <c r="C148" s="29">
        <f t="shared" si="18"/>
        <v>0.71395065651546696</v>
      </c>
      <c r="D148" s="29">
        <f t="shared" si="19"/>
        <v>0.79742084701645999</v>
      </c>
      <c r="E148" s="38">
        <f t="shared" si="15"/>
        <v>0.6672870466802403</v>
      </c>
      <c r="F148" s="38">
        <f t="shared" si="16"/>
        <v>0.88747008736034139</v>
      </c>
      <c r="G148" s="38">
        <f t="shared" si="17"/>
        <v>1.012716526656438</v>
      </c>
      <c r="H148" s="24">
        <f>Расчет!L163*E148*240</f>
        <v>15644.958617053768</v>
      </c>
      <c r="I148" s="24">
        <f>Расчет!M163*E148*240</f>
        <v>12005.996088369164</v>
      </c>
      <c r="J148" s="37">
        <f>Расчет!N163*E148*240</f>
        <v>120678.25065140022</v>
      </c>
      <c r="K148" s="80">
        <f>Расчет!L163*F148*240</f>
        <v>20807.286548871019</v>
      </c>
      <c r="L148" s="80">
        <f>Расчет!M163*F148*240</f>
        <v>15967.584640525307</v>
      </c>
      <c r="M148" s="80">
        <f>Расчет!N163*F148*240</f>
        <v>160498.15170383814</v>
      </c>
      <c r="N148" s="24">
        <f>Расчет!L163*G148*240</f>
        <v>23743.766987790335</v>
      </c>
      <c r="O148" s="24">
        <f>Расчет!M163*G148*240</f>
        <v>18221.050023604545</v>
      </c>
      <c r="P148" s="24">
        <f>Расчет!N163*G148*240</f>
        <v>183148.85542986522</v>
      </c>
      <c r="Q148" s="24">
        <v>140</v>
      </c>
      <c r="R148" s="85"/>
      <c r="S148" s="86">
        <f>Расчет!N163*F148*1000/(_sk*240)</f>
        <v>3.0960291609536679</v>
      </c>
      <c r="T148" s="85"/>
      <c r="U148" s="85"/>
    </row>
    <row r="149" spans="1:21">
      <c r="A149" s="34">
        <f>796*(SQRT(SIN(Расчет!D164*PI()/180)^2+0.002514)-SIN(Расчет!D164*PI()/180))</f>
        <v>1.1945680037879729</v>
      </c>
      <c r="B149" s="9">
        <f t="shared" si="14"/>
        <v>0.56229770934962309</v>
      </c>
      <c r="C149" s="29">
        <f t="shared" si="18"/>
        <v>0.71397152320332224</v>
      </c>
      <c r="D149" s="29">
        <f t="shared" si="19"/>
        <v>0.7974361566995356</v>
      </c>
      <c r="E149" s="38">
        <f t="shared" si="15"/>
        <v>0.66709653070947783</v>
      </c>
      <c r="F149" s="38">
        <f t="shared" si="16"/>
        <v>0.88732515992747518</v>
      </c>
      <c r="G149" s="38">
        <f t="shared" si="17"/>
        <v>1.0126048847672384</v>
      </c>
      <c r="H149" s="24">
        <f>Расчет!L164*E149*240</f>
        <v>15622.630255143522</v>
      </c>
      <c r="I149" s="24">
        <f>Расчет!M164*E149*240</f>
        <v>13722.609351904452</v>
      </c>
      <c r="J149" s="37">
        <f>Расчет!N164*E149*240</f>
        <v>120584.272592408</v>
      </c>
      <c r="K149" s="80">
        <f>Расчет!L164*F149*240</f>
        <v>20780.130388161357</v>
      </c>
      <c r="L149" s="80">
        <f>Расчет!M164*F149*240</f>
        <v>18252.855437354603</v>
      </c>
      <c r="M149" s="80">
        <f>Расчет!N164*F149*240</f>
        <v>160392.76781877666</v>
      </c>
      <c r="N149" s="24">
        <f>Расчет!L164*G149*240</f>
        <v>23714.036846280993</v>
      </c>
      <c r="O149" s="24">
        <f>Расчет!M164*G149*240</f>
        <v>20829.940828372553</v>
      </c>
      <c r="P149" s="24">
        <f>Расчет!N164*G149*240</f>
        <v>183038.31279607309</v>
      </c>
      <c r="Q149" s="24">
        <v>141</v>
      </c>
      <c r="R149" s="85"/>
      <c r="S149" s="86">
        <f>Расчет!N164*F149*1000/(_sk*240)</f>
        <v>3.0939962928004761</v>
      </c>
      <c r="T149" s="85"/>
      <c r="U149" s="85"/>
    </row>
    <row r="150" spans="1:21">
      <c r="A150" s="34">
        <f>796*(SQRT(SIN(Расчет!D165*PI()/180)^2+0.002514)-SIN(Расчет!D165*PI()/180))</f>
        <v>1.1952371654804188</v>
      </c>
      <c r="B150" s="9">
        <f t="shared" si="14"/>
        <v>0.56232618180398097</v>
      </c>
      <c r="C150" s="29">
        <f t="shared" si="18"/>
        <v>0.71399525397773778</v>
      </c>
      <c r="D150" s="29">
        <f t="shared" si="19"/>
        <v>0.79745356772240861</v>
      </c>
      <c r="E150" s="38">
        <f t="shared" si="15"/>
        <v>0.66687993831999626</v>
      </c>
      <c r="F150" s="38">
        <f t="shared" si="16"/>
        <v>0.88716037901888611</v>
      </c>
      <c r="G150" s="38">
        <f t="shared" si="17"/>
        <v>1.0124779415735559</v>
      </c>
      <c r="H150" s="24">
        <f>Расчет!L165*E150*240</f>
        <v>15597.26999925191</v>
      </c>
      <c r="I150" s="24">
        <f>Расчет!M165*E150*240</f>
        <v>15439.780496388708</v>
      </c>
      <c r="J150" s="37">
        <f>Расчет!N165*E150*240</f>
        <v>120477.51231442702</v>
      </c>
      <c r="K150" s="80">
        <f>Расчет!L165*F150*240</f>
        <v>20749.2820957474</v>
      </c>
      <c r="L150" s="80">
        <f>Расчет!M165*F150*240</f>
        <v>20539.771449192944</v>
      </c>
      <c r="M150" s="80">
        <f>Расчет!N165*F150*240</f>
        <v>160273.04068762198</v>
      </c>
      <c r="N150" s="24">
        <f>Расчет!L165*G150*240</f>
        <v>23680.262241495046</v>
      </c>
      <c r="O150" s="24">
        <f>Расчет!M165*G150*240</f>
        <v>23441.156761609</v>
      </c>
      <c r="P150" s="24">
        <f>Расчет!N165*G150*240</f>
        <v>182912.72036359028</v>
      </c>
      <c r="Q150" s="24">
        <v>142</v>
      </c>
      <c r="R150" s="85"/>
      <c r="S150" s="86">
        <f>Расчет!N165*F150*1000/(_sk*240)</f>
        <v>3.0916867416593745</v>
      </c>
      <c r="T150" s="85"/>
      <c r="U150" s="85"/>
    </row>
    <row r="151" spans="1:21">
      <c r="A151" s="34">
        <f>796*(SQRT(SIN(Расчет!D166*PI()/180)^2+0.002514)-SIN(Расчет!D166*PI()/180))</f>
        <v>1.1959880754059267</v>
      </c>
      <c r="B151" s="9">
        <f t="shared" si="14"/>
        <v>0.56235812779095573</v>
      </c>
      <c r="C151" s="29">
        <f t="shared" si="18"/>
        <v>0.71402187991617394</v>
      </c>
      <c r="D151" s="29">
        <f t="shared" si="19"/>
        <v>0.79747310288153184</v>
      </c>
      <c r="E151" s="38">
        <f t="shared" si="15"/>
        <v>0.66663701416249332</v>
      </c>
      <c r="F151" s="38">
        <f t="shared" si="16"/>
        <v>0.88697554383886612</v>
      </c>
      <c r="G151" s="38">
        <f t="shared" si="17"/>
        <v>1.0123355394520306</v>
      </c>
      <c r="H151" s="24">
        <f>Расчет!L166*E151*240</f>
        <v>15568.857289374935</v>
      </c>
      <c r="I151" s="24">
        <f>Расчет!M166*E151*240</f>
        <v>17157.559993227878</v>
      </c>
      <c r="J151" s="37">
        <f>Расчет!N166*E151*240</f>
        <v>120357.87507292988</v>
      </c>
      <c r="K151" s="80">
        <f>Расчет!L166*F151*240</f>
        <v>20714.71485654264</v>
      </c>
      <c r="L151" s="80">
        <f>Расчет!M166*F151*240</f>
        <v>22828.51954306844</v>
      </c>
      <c r="M151" s="80">
        <f>Расчет!N166*F151*240</f>
        <v>160138.86032448953</v>
      </c>
      <c r="N151" s="24">
        <f>Расчет!L166*G151*240</f>
        <v>23642.412899157316</v>
      </c>
      <c r="O151" s="24">
        <f>Расчет!M166*G151*240</f>
        <v>26054.970519820497</v>
      </c>
      <c r="P151" s="24">
        <f>Расчет!N166*G151*240</f>
        <v>182771.96105338872</v>
      </c>
      <c r="Q151" s="24">
        <v>143</v>
      </c>
      <c r="R151" s="85"/>
      <c r="S151" s="86">
        <f>Расчет!N166*F151*1000/(_sk*240)</f>
        <v>3.089098385889073</v>
      </c>
      <c r="T151" s="85"/>
      <c r="U151" s="85"/>
    </row>
    <row r="152" spans="1:21">
      <c r="A152" s="34">
        <f>796*(SQRT(SIN(Расчет!D167*PI()/180)^2+0.002514)-SIN(Расчет!D167*PI()/180))</f>
        <v>1.1968217577981743</v>
      </c>
      <c r="B152" s="9">
        <f t="shared" si="14"/>
        <v>0.56239358921302418</v>
      </c>
      <c r="C152" s="29">
        <f t="shared" si="18"/>
        <v>0.71405143597722853</v>
      </c>
      <c r="D152" s="29">
        <f t="shared" si="19"/>
        <v>0.79749478782024352</v>
      </c>
      <c r="E152" s="38">
        <f t="shared" si="15"/>
        <v>0.66636747137637242</v>
      </c>
      <c r="F152" s="38">
        <f t="shared" si="16"/>
        <v>0.88677042871891176</v>
      </c>
      <c r="G152" s="38">
        <f t="shared" si="17"/>
        <v>1.0121775012125491</v>
      </c>
      <c r="H152" s="24">
        <f>Расчет!L167*E152*240</f>
        <v>15537.369137984464</v>
      </c>
      <c r="I152" s="24">
        <f>Расчет!M167*E152*240</f>
        <v>18875.991351426706</v>
      </c>
      <c r="J152" s="37">
        <f>Расчет!N167*E152*240</f>
        <v>120225.25479696694</v>
      </c>
      <c r="K152" s="80">
        <f>Расчет!L167*F152*240</f>
        <v>20676.398659130293</v>
      </c>
      <c r="L152" s="80">
        <f>Расчет!M167*F152*240</f>
        <v>25119.279770102894</v>
      </c>
      <c r="M152" s="80">
        <f>Расчет!N167*F152*240</f>
        <v>159990.10353692807</v>
      </c>
      <c r="N152" s="24">
        <f>Расчет!L167*G152*240</f>
        <v>23600.4549216952</v>
      </c>
      <c r="O152" s="24">
        <f>Расчет!M167*G152*240</f>
        <v>28671.648271686947</v>
      </c>
      <c r="P152" s="24">
        <f>Расчет!N167*G152*240</f>
        <v>182615.90370203476</v>
      </c>
      <c r="Q152" s="24">
        <v>144</v>
      </c>
      <c r="R152" s="85"/>
      <c r="S152" s="86">
        <f>Расчет!N167*F152*1000/(_sk*240)</f>
        <v>3.0862288490919769</v>
      </c>
      <c r="T152" s="85"/>
      <c r="U152" s="85"/>
    </row>
    <row r="153" spans="1:21">
      <c r="A153" s="34">
        <f>796*(SQRT(SIN(Расчет!D168*PI()/180)^2+0.002514)-SIN(Расчет!D168*PI()/180))</f>
        <v>1.1977393534662477</v>
      </c>
      <c r="B153" s="9">
        <f t="shared" si="14"/>
        <v>0.5624326127156225</v>
      </c>
      <c r="C153" s="29">
        <f t="shared" si="18"/>
        <v>0.71408396107702865</v>
      </c>
      <c r="D153" s="29">
        <f t="shared" si="19"/>
        <v>0.79751865108477937</v>
      </c>
      <c r="E153" s="38">
        <f t="shared" si="15"/>
        <v>0.66607099109582268</v>
      </c>
      <c r="F153" s="38">
        <f t="shared" si="16"/>
        <v>0.88654478269626913</v>
      </c>
      <c r="G153" s="38">
        <f t="shared" si="17"/>
        <v>1.0120036297526418</v>
      </c>
      <c r="H153" s="24">
        <f>Расчет!L168*E153*240</f>
        <v>15502.78012855148</v>
      </c>
      <c r="I153" s="24">
        <f>Расчет!M168*E153*240</f>
        <v>20595.110252820261</v>
      </c>
      <c r="J153" s="37">
        <f>Расчет!N168*E153*240</f>
        <v>120079.53403351032</v>
      </c>
      <c r="K153" s="80">
        <f>Расчет!L168*F153*240</f>
        <v>20634.300283282384</v>
      </c>
      <c r="L153" s="80">
        <f>Расчет!M168*F153*240</f>
        <v>27412.22450425788</v>
      </c>
      <c r="M153" s="80">
        <f>Расчет!N168*F153*240</f>
        <v>159826.63384103548</v>
      </c>
      <c r="N153" s="24">
        <f>Расчет!L168*G153*240</f>
        <v>23554.350769037148</v>
      </c>
      <c r="O153" s="24">
        <f>Расчет!M168*G153*240</f>
        <v>31291.448823976061</v>
      </c>
      <c r="P153" s="24">
        <f>Расчет!N168*G153*240</f>
        <v>182444.4029622002</v>
      </c>
      <c r="Q153" s="24">
        <v>145</v>
      </c>
      <c r="R153" s="85"/>
      <c r="S153" s="86">
        <f>Расчет!N168*F153*1000/(_sk*240)</f>
        <v>3.0830754984767648</v>
      </c>
      <c r="T153" s="85"/>
      <c r="U153" s="85"/>
    </row>
    <row r="154" spans="1:21">
      <c r="A154" s="34">
        <f>796*(SQRT(SIN(Расчет!D169*PI()/180)^2+0.002514)-SIN(Расчет!D169*PI()/180))</f>
        <v>1.1987421224933099</v>
      </c>
      <c r="B154" s="9">
        <f t="shared" si="14"/>
        <v>0.56247524978902974</v>
      </c>
      <c r="C154" s="29">
        <f t="shared" si="18"/>
        <v>0.71411949817440834</v>
      </c>
      <c r="D154" s="29">
        <f t="shared" si="19"/>
        <v>0.79754472418672406</v>
      </c>
      <c r="E154" s="38">
        <f t="shared" si="15"/>
        <v>0.66574722190194735</v>
      </c>
      <c r="F154" s="38">
        <f t="shared" si="16"/>
        <v>0.88629832904558026</v>
      </c>
      <c r="G154" s="38">
        <f t="shared" si="17"/>
        <v>1.0118137076730582</v>
      </c>
      <c r="H154" s="24">
        <f>Расчет!L169*E154*240</f>
        <v>15465.062414682783</v>
      </c>
      <c r="I154" s="24">
        <f>Расчет!M169*E154*240</f>
        <v>22314.94365826092</v>
      </c>
      <c r="J154" s="37">
        <f>Расчет!N169*E154*240</f>
        <v>119920.58388830208</v>
      </c>
      <c r="K154" s="80">
        <f>Расчет!L169*F154*240</f>
        <v>20588.383286919227</v>
      </c>
      <c r="L154" s="80">
        <f>Расчет!M169*F154*240</f>
        <v>29707.517547817606</v>
      </c>
      <c r="M154" s="80">
        <f>Расчет!N169*F154*240</f>
        <v>159648.30136989502</v>
      </c>
      <c r="N154" s="24">
        <f>Расчет!L169*G154*240</f>
        <v>23504.059238117381</v>
      </c>
      <c r="O154" s="24">
        <f>Расчет!M169*G154*240</f>
        <v>33914.622752576499</v>
      </c>
      <c r="P154" s="24">
        <f>Расчет!N169*G154*240</f>
        <v>182257.29919487631</v>
      </c>
      <c r="Q154" s="24">
        <v>146</v>
      </c>
      <c r="R154" s="85"/>
      <c r="S154" s="86">
        <f>Расчет!N169*F154*1000/(_sk*240)</f>
        <v>3.0796354430921111</v>
      </c>
      <c r="T154" s="85"/>
      <c r="U154" s="85"/>
    </row>
    <row r="155" spans="1:21">
      <c r="A155" s="34">
        <f>796*(SQRT(SIN(Расчет!D170*PI()/180)^2+0.002514)-SIN(Расчет!D170*PI()/180))</f>
        <v>1.1998314472261087</v>
      </c>
      <c r="B155" s="9">
        <f t="shared" si="14"/>
        <v>0.56252155688101824</v>
      </c>
      <c r="C155" s="29">
        <f t="shared" si="18"/>
        <v>0.71415809436509381</v>
      </c>
      <c r="D155" s="29">
        <f t="shared" si="19"/>
        <v>0.79757304167206799</v>
      </c>
      <c r="E155" s="38">
        <f t="shared" si="15"/>
        <v>0.66539577922045945</v>
      </c>
      <c r="F155" s="38">
        <f t="shared" si="16"/>
        <v>0.88603076476293796</v>
      </c>
      <c r="G155" s="38">
        <f t="shared" si="17"/>
        <v>1.0116074968538284</v>
      </c>
      <c r="H155" s="24">
        <f>Расчет!L170*E155*240</f>
        <v>15424.185720117368</v>
      </c>
      <c r="I155" s="24">
        <f>Расчет!M170*E155*240</f>
        <v>24035.508881744794</v>
      </c>
      <c r="J155" s="37">
        <f>Расчет!N170*E155*240</f>
        <v>119748.26396397463</v>
      </c>
      <c r="K155" s="80">
        <f>Расчет!L170*F155*240</f>
        <v>20538.607992752608</v>
      </c>
      <c r="L155" s="80">
        <f>Расчет!M170*F155*240</f>
        <v>32005.31320007495</v>
      </c>
      <c r="M155" s="80">
        <f>Расчет!N170*F155*240</f>
        <v>159454.9427760666</v>
      </c>
      <c r="N155" s="24">
        <f>Расчет!L170*G155*240</f>
        <v>23449.535441322398</v>
      </c>
      <c r="O155" s="24">
        <f>Расчет!M170*G155*240</f>
        <v>36541.411494908076</v>
      </c>
      <c r="P155" s="24">
        <f>Расчет!N170*G155*240</f>
        <v>182054.41835400081</v>
      </c>
      <c r="Q155" s="24">
        <v>147</v>
      </c>
      <c r="R155" s="85"/>
      <c r="S155" s="86">
        <f>Расчет!N170*F155*1000/(_sk*240)</f>
        <v>3.0759055319457289</v>
      </c>
      <c r="T155" s="85"/>
      <c r="U155" s="85"/>
    </row>
    <row r="156" spans="1:21">
      <c r="A156" s="34">
        <f>796*(SQRT(SIN(Расчет!D171*PI()/180)^2+0.002514)-SIN(Расчет!D171*PI()/180))</f>
        <v>1.2010088355652195</v>
      </c>
      <c r="B156" s="9">
        <f t="shared" si="14"/>
        <v>0.56257159552058256</v>
      </c>
      <c r="C156" s="29">
        <f t="shared" si="18"/>
        <v>0.7141998009851549</v>
      </c>
      <c r="D156" s="29">
        <f t="shared" si="19"/>
        <v>0.79760364119705562</v>
      </c>
      <c r="E156" s="38">
        <f t="shared" si="15"/>
        <v>0.66501624466429055</v>
      </c>
      <c r="F156" s="38">
        <f t="shared" si="16"/>
        <v>0.88574176000147853</v>
      </c>
      <c r="G156" s="38">
        <f t="shared" si="17"/>
        <v>1.0113847379899659</v>
      </c>
      <c r="H156" s="24">
        <f>Расчет!L171*E156*240</f>
        <v>15380.117339854858</v>
      </c>
      <c r="I156" s="24">
        <f>Расчет!M171*E156*240</f>
        <v>25756.812629437572</v>
      </c>
      <c r="J156" s="37">
        <f>Расчет!N171*E156*240</f>
        <v>119562.42229628636</v>
      </c>
      <c r="K156" s="80">
        <f>Расчет!L171*F156*240</f>
        <v>20484.931474883422</v>
      </c>
      <c r="L156" s="80">
        <f>Расчет!M171*F156*240</f>
        <v>34305.755285636842</v>
      </c>
      <c r="M156" s="80">
        <f>Расчет!N171*F156*240</f>
        <v>159246.38112895004</v>
      </c>
      <c r="N156" s="24">
        <f>Расчет!L171*G156*240</f>
        <v>23390.730784142761</v>
      </c>
      <c r="O156" s="24">
        <f>Расчет!M171*G156*240</f>
        <v>39172.046399905303</v>
      </c>
      <c r="P156" s="24">
        <f>Расчет!N171*G156*240</f>
        <v>181835.57186429205</v>
      </c>
      <c r="Q156" s="24">
        <v>148</v>
      </c>
      <c r="R156" s="85"/>
      <c r="S156" s="86">
        <f>Расчет!N171*F156*1000/(_sk*240)</f>
        <v>3.0718823520244993</v>
      </c>
      <c r="T156" s="85"/>
      <c r="U156" s="85"/>
    </row>
    <row r="157" spans="1:21">
      <c r="A157" s="34">
        <f>796*(SQRT(SIN(Расчет!D172*PI()/180)^2+0.002514)-SIN(Расчет!D172*PI()/180))</f>
        <v>1.2022759245661878</v>
      </c>
      <c r="B157" s="9">
        <f t="shared" si="14"/>
        <v>0.56262543245305308</v>
      </c>
      <c r="C157" s="29">
        <f t="shared" si="18"/>
        <v>0.71424467372398459</v>
      </c>
      <c r="D157" s="29">
        <f t="shared" si="19"/>
        <v>0.79763656361101998</v>
      </c>
      <c r="E157" s="38">
        <f t="shared" si="15"/>
        <v>0.66460816532067268</v>
      </c>
      <c r="F157" s="38">
        <f t="shared" si="16"/>
        <v>0.8854309574577709</v>
      </c>
      <c r="G157" s="38">
        <f t="shared" si="17"/>
        <v>1.0111451500860456</v>
      </c>
      <c r="H157" s="24">
        <f>Расчет!L172*E157*240</f>
        <v>15332.822142725914</v>
      </c>
      <c r="I157" s="24">
        <f>Расчет!M172*E157*240</f>
        <v>27478.850000544608</v>
      </c>
      <c r="J157" s="37">
        <f>Расчет!N172*E157*240</f>
        <v>119362.89528945852</v>
      </c>
      <c r="K157" s="80">
        <f>Расчет!L172*F157*240</f>
        <v>20427.307545661941</v>
      </c>
      <c r="L157" s="80">
        <f>Расчет!M172*F157*240</f>
        <v>36608.976138716534</v>
      </c>
      <c r="M157" s="80">
        <f>Расчет!N172*F157*240</f>
        <v>159022.42580796877</v>
      </c>
      <c r="N157" s="24">
        <f>Расчет!L172*G157*240</f>
        <v>23327.592942329731</v>
      </c>
      <c r="O157" s="24">
        <f>Расчет!M172*G157*240</f>
        <v>41806.747731704934</v>
      </c>
      <c r="P157" s="24">
        <f>Расчет!N172*G157*240</f>
        <v>181600.55649320848</v>
      </c>
      <c r="Q157" s="24">
        <v>149</v>
      </c>
      <c r="R157" s="85"/>
      <c r="S157" s="86">
        <f>Расчет!N172*F157*1000/(_sk*240)</f>
        <v>3.0675622262339655</v>
      </c>
      <c r="T157" s="85"/>
      <c r="U157" s="85"/>
    </row>
    <row r="158" spans="1:21">
      <c r="A158" s="34">
        <f>796*(SQRT(SIN(Расчет!D173*PI()/180)^2+0.002514)-SIN(Расчет!D173*PI()/180))</f>
        <v>1.2036344843643838</v>
      </c>
      <c r="B158" s="9">
        <f t="shared" si="14"/>
        <v>0.56268313978700213</v>
      </c>
      <c r="C158" s="29">
        <f t="shared" si="18"/>
        <v>0.71429277274714476</v>
      </c>
      <c r="D158" s="29">
        <f t="shared" si="19"/>
        <v>0.79767185304644828</v>
      </c>
      <c r="E158" s="38">
        <f t="shared" si="15"/>
        <v>0.66417105298172374</v>
      </c>
      <c r="F158" s="38">
        <f t="shared" si="16"/>
        <v>0.88509797170780313</v>
      </c>
      <c r="G158" s="38">
        <f t="shared" si="17"/>
        <v>1.0108884299085155</v>
      </c>
      <c r="H158" s="24">
        <f>Расчет!L173*E158*240</f>
        <v>15282.262575736197</v>
      </c>
      <c r="I158" s="24">
        <f>Расчет!M173*E158*240</f>
        <v>29201.603446937526</v>
      </c>
      <c r="J158" s="37">
        <f>Расчет!N173*E158*240</f>
        <v>119149.50765161918</v>
      </c>
      <c r="K158" s="80">
        <f>Расчет!L173*F158*240</f>
        <v>20365.686743144441</v>
      </c>
      <c r="L158" s="80">
        <f>Расчет!M173*F158*240</f>
        <v>38915.095539719674</v>
      </c>
      <c r="M158" s="80">
        <f>Расчет!N173*F158*240</f>
        <v>158782.87239256338</v>
      </c>
      <c r="N158" s="24">
        <f>Расчет!L173*G158*240</f>
        <v>23260.065838883733</v>
      </c>
      <c r="O158" s="24">
        <f>Расчет!M173*G158*240</f>
        <v>44445.723623095138</v>
      </c>
      <c r="P158" s="24">
        <f>Расчет!N173*G158*240</f>
        <v>181349.15421800586</v>
      </c>
      <c r="Q158" s="24">
        <v>150</v>
      </c>
      <c r="R158" s="85"/>
      <c r="S158" s="86">
        <f>Расчет!N173*F158*1000/(_sk*240)</f>
        <v>3.0629412112763004</v>
      </c>
      <c r="T158" s="85"/>
      <c r="U158" s="85"/>
    </row>
    <row r="159" spans="1:21">
      <c r="A159" s="34">
        <f>796*(SQRT(SIN(Расчет!D174*PI()/180)^2+0.002514)-SIN(Расчет!D174*PI()/180))</f>
        <v>1.2050864224342641</v>
      </c>
      <c r="B159" s="9">
        <f t="shared" si="14"/>
        <v>0.56274479515324005</v>
      </c>
      <c r="C159" s="29">
        <f t="shared" si="18"/>
        <v>0.71434416282933344</v>
      </c>
      <c r="D159" s="29">
        <f t="shared" si="19"/>
        <v>0.79770955701646784</v>
      </c>
      <c r="E159" s="38">
        <f t="shared" si="15"/>
        <v>0.66370438331859472</v>
      </c>
      <c r="F159" s="38">
        <f t="shared" si="16"/>
        <v>0.88474238849211118</v>
      </c>
      <c r="G159" s="38">
        <f t="shared" si="17"/>
        <v>1.0106142513951519</v>
      </c>
      <c r="H159" s="24">
        <f>Расчет!L174*E159*240</f>
        <v>15228.398670574954</v>
      </c>
      <c r="I159" s="24">
        <f>Расчет!M174*E159*240</f>
        <v>30925.041688480054</v>
      </c>
      <c r="J159" s="37">
        <f>Расчет!N174*E159*240</f>
        <v>118922.07233166446</v>
      </c>
      <c r="K159" s="80">
        <f>Расчет!L174*F159*240</f>
        <v>20300.016319535283</v>
      </c>
      <c r="L159" s="80">
        <f>Расчет!M174*F159*240</f>
        <v>41224.219600415294</v>
      </c>
      <c r="M159" s="80">
        <f>Расчет!N174*F159*240</f>
        <v>158527.50255024666</v>
      </c>
      <c r="N159" s="24">
        <f>Расчет!L174*G159*240</f>
        <v>23188.089621253006</v>
      </c>
      <c r="O159" s="24">
        <f>Расчет!M174*G159*240</f>
        <v>47089.168974743341</v>
      </c>
      <c r="P159" s="24">
        <f>Расчет!N174*G159*240</f>
        <v>181081.13208909408</v>
      </c>
      <c r="Q159" s="24">
        <v>151</v>
      </c>
      <c r="R159" s="85"/>
      <c r="S159" s="86">
        <f>Расчет!N174*F159*1000/(_sk*240)</f>
        <v>3.0580150954908696</v>
      </c>
      <c r="T159" s="85"/>
      <c r="U159" s="85"/>
    </row>
    <row r="160" spans="1:21">
      <c r="A160" s="34">
        <f>796*(SQRT(SIN(Расчет!D175*PI()/180)^2+0.002514)-SIN(Расчет!D175*PI()/180))</f>
        <v>1.206633788199035</v>
      </c>
      <c r="B160" s="9">
        <f t="shared" si="14"/>
        <v>0.56281048187641147</v>
      </c>
      <c r="C160" s="29">
        <f t="shared" si="18"/>
        <v>0.71439891349789852</v>
      </c>
      <c r="D160" s="29">
        <f t="shared" si="19"/>
        <v>0.79774972652006149</v>
      </c>
      <c r="E160" s="38">
        <f t="shared" si="15"/>
        <v>0.66320759499790483</v>
      </c>
      <c r="F160" s="38">
        <f t="shared" si="16"/>
        <v>0.88436376394852223</v>
      </c>
      <c r="G160" s="38">
        <f t="shared" si="17"/>
        <v>1.0103222650202173</v>
      </c>
      <c r="H160" s="24">
        <f>Расчет!L175*E160*240</f>
        <v>15171.188052687019</v>
      </c>
      <c r="I160" s="24">
        <f>Расчет!M175*E160*240</f>
        <v>32649.118580940099</v>
      </c>
      <c r="J160" s="37">
        <f>Расчет!N175*E160*240</f>
        <v>118680.39045873245</v>
      </c>
      <c r="K160" s="80">
        <f>Расчет!L175*F160*240</f>
        <v>20230.240231020769</v>
      </c>
      <c r="L160" s="80">
        <f>Расчет!M175*F160*240</f>
        <v>43536.439593899755</v>
      </c>
      <c r="M160" s="80">
        <f>Расчет!N175*F160*240</f>
        <v>158256.08392391299</v>
      </c>
      <c r="N160" s="24">
        <f>Расчет!L175*G160*240</f>
        <v>23111.600639143515</v>
      </c>
      <c r="O160" s="24">
        <f>Расчет!M175*G160*240</f>
        <v>49737.264296126268</v>
      </c>
      <c r="P160" s="24">
        <f>Расчет!N175*G160*240</f>
        <v>180796.24209087828</v>
      </c>
      <c r="Q160" s="24">
        <v>152</v>
      </c>
      <c r="R160" s="85"/>
      <c r="S160" s="86">
        <f>Расчет!N175*F160*1000/(_sk*240)</f>
        <v>3.0527793966804198</v>
      </c>
      <c r="T160" s="85"/>
      <c r="U160" s="85"/>
    </row>
    <row r="161" spans="1:21">
      <c r="A161" s="34">
        <f>796*(SQRT(SIN(Расчет!D176*PI()/180)^2+0.002514)-SIN(Расчет!D176*PI()/180))</f>
        <v>1.2082787780045039</v>
      </c>
      <c r="B161" s="9">
        <f t="shared" si="14"/>
        <v>0.56288028915958432</v>
      </c>
      <c r="C161" s="29">
        <f t="shared" si="18"/>
        <v>0.71445709918723133</v>
      </c>
      <c r="D161" s="29">
        <f t="shared" si="19"/>
        <v>0.79779241615525831</v>
      </c>
      <c r="E161" s="38">
        <f t="shared" si="15"/>
        <v>0.6626800887403046</v>
      </c>
      <c r="F161" s="38">
        <f t="shared" si="16"/>
        <v>0.88396162379178267</v>
      </c>
      <c r="G161" s="38">
        <f t="shared" si="17"/>
        <v>1.0100120971144675</v>
      </c>
      <c r="H161" s="24">
        <f>Расчет!L176*E161*240</f>
        <v>15110.58595337199</v>
      </c>
      <c r="I161" s="24">
        <f>Расчет!M176*E161*240</f>
        <v>34373.771933427415</v>
      </c>
      <c r="J161" s="37">
        <f>Расчет!N176*E161*240</f>
        <v>118424.25128582328</v>
      </c>
      <c r="K161" s="80">
        <f>Расчет!L176*F161*240</f>
        <v>20156.299129462008</v>
      </c>
      <c r="L161" s="80">
        <f>Расчет!M176*F161*240</f>
        <v>45851.830725562082</v>
      </c>
      <c r="M161" s="80">
        <f>Расчет!N176*F161*240</f>
        <v>157968.37001989072</v>
      </c>
      <c r="N161" s="24">
        <f>Расчет!L176*G161*240</f>
        <v>23030.531423397846</v>
      </c>
      <c r="O161" s="24">
        <f>Расчет!M176*G161*240</f>
        <v>52390.174484057774</v>
      </c>
      <c r="P161" s="24">
        <f>Расчет!N176*G161*240</f>
        <v>180494.22100152849</v>
      </c>
      <c r="Q161" s="24">
        <v>153</v>
      </c>
      <c r="R161" s="85"/>
      <c r="S161" s="86">
        <f>Расчет!N176*F161*1000/(_sk*240)</f>
        <v>3.0472293599515958</v>
      </c>
      <c r="T161" s="85"/>
      <c r="U161" s="85"/>
    </row>
    <row r="162" spans="1:21">
      <c r="A162" s="34">
        <f>796*(SQRT(SIN(Расчет!D177*PI()/180)^2+0.002514)-SIN(Расчет!D177*PI()/180))</f>
        <v>1.2100237404736451</v>
      </c>
      <c r="B162" s="9">
        <f t="shared" si="14"/>
        <v>0.56295431228232307</v>
      </c>
      <c r="C162" s="29">
        <f t="shared" si="18"/>
        <v>0.7145187994044534</v>
      </c>
      <c r="D162" s="29">
        <f t="shared" si="19"/>
        <v>0.79783768424060053</v>
      </c>
      <c r="E162" s="38">
        <f t="shared" si="15"/>
        <v>0.66212122632056025</v>
      </c>
      <c r="F162" s="38">
        <f t="shared" si="16"/>
        <v>0.88353546243894443</v>
      </c>
      <c r="G162" s="38">
        <f t="shared" si="17"/>
        <v>1.0096833491388193</v>
      </c>
      <c r="H162" s="24">
        <f>Расчет!L177*E162*240</f>
        <v>15046.545225407282</v>
      </c>
      <c r="I162" s="24">
        <f>Расчет!M177*E162*240</f>
        <v>36098.922272298209</v>
      </c>
      <c r="J162" s="37">
        <f>Расчет!N177*E162*240</f>
        <v>118153.43213915369</v>
      </c>
      <c r="K162" s="80">
        <f>Расчет!L177*F162*240</f>
        <v>20078.130356452981</v>
      </c>
      <c r="L162" s="80">
        <f>Расчет!M177*F162*240</f>
        <v>48170.450841219492</v>
      </c>
      <c r="M162" s="80">
        <f>Расчет!N177*F162*240</f>
        <v>157664.10009830247</v>
      </c>
      <c r="N162" s="24">
        <f>Расчет!L177*G162*240</f>
        <v>22944.810666442434</v>
      </c>
      <c r="O162" s="24">
        <f>Расчет!M177*G162*240</f>
        <v>55048.047534651545</v>
      </c>
      <c r="P162" s="24">
        <f>Расчет!N177*G162*240</f>
        <v>180174.79025321268</v>
      </c>
      <c r="Q162" s="24">
        <v>154</v>
      </c>
      <c r="R162" s="85"/>
      <c r="S162" s="86">
        <f>Расчет!N177*F162*1000/(_sk*240)</f>
        <v>3.0413599555999702</v>
      </c>
      <c r="T162" s="85"/>
      <c r="U162" s="85"/>
    </row>
    <row r="163" spans="1:21">
      <c r="A163" s="34">
        <f>796*(SQRT(SIN(Расчет!D178*PI()/180)^2+0.002514)-SIN(Расчет!D178*PI()/180))</f>
        <v>1.2118711822596429</v>
      </c>
      <c r="B163" s="9">
        <f t="shared" si="14"/>
        <v>0.56303265281276782</v>
      </c>
      <c r="C163" s="29">
        <f t="shared" si="18"/>
        <v>0.71458409890683461</v>
      </c>
      <c r="D163" s="29">
        <f t="shared" si="19"/>
        <v>0.797885592945209</v>
      </c>
      <c r="E163" s="38">
        <f t="shared" si="15"/>
        <v>0.661530329508633</v>
      </c>
      <c r="F163" s="38">
        <f t="shared" si="16"/>
        <v>0.88308474207937504</v>
      </c>
      <c r="G163" s="38">
        <f t="shared" si="17"/>
        <v>1.0093355969104565</v>
      </c>
      <c r="H163" s="24">
        <f>Расчет!L178*E163*240</f>
        <v>14979.016362737862</v>
      </c>
      <c r="I163" s="24">
        <f>Расчет!M178*E163*240</f>
        <v>37824.471548500238</v>
      </c>
      <c r="J163" s="37">
        <f>Расчет!N178*E163*240</f>
        <v>117867.69837500316</v>
      </c>
      <c r="K163" s="80">
        <f>Расчет!L178*F163*240</f>
        <v>19995.667940298845</v>
      </c>
      <c r="L163" s="80">
        <f>Расчет!M178*F163*240</f>
        <v>50492.339068574918</v>
      </c>
      <c r="M163" s="80">
        <f>Расчет!N178*F163*240</f>
        <v>157342.99906746889</v>
      </c>
      <c r="N163" s="24">
        <f>Расчет!L178*G163*240</f>
        <v>22854.363204851692</v>
      </c>
      <c r="O163" s="24">
        <f>Расчет!M178*G163*240</f>
        <v>57711.013184513176</v>
      </c>
      <c r="P163" s="24">
        <f>Расчет!N178*G163*240</f>
        <v>179837.65579449962</v>
      </c>
      <c r="Q163" s="24">
        <v>155</v>
      </c>
      <c r="R163" s="85"/>
      <c r="S163" s="86">
        <f>Расчет!N178*F163*1000/(_sk*240)</f>
        <v>3.0351658770730885</v>
      </c>
      <c r="T163" s="85"/>
      <c r="U163" s="85"/>
    </row>
    <row r="164" spans="1:21">
      <c r="A164" s="34">
        <f>796*(SQRT(SIN(Расчет!D179*PI()/180)^2+0.002514)-SIN(Расчет!D179*PI()/180))</f>
        <v>1.2138237742166766</v>
      </c>
      <c r="B164" s="9">
        <f t="shared" si="14"/>
        <v>0.56311541883427618</v>
      </c>
      <c r="C164" s="29">
        <f t="shared" si="18"/>
        <v>0.71465308789141369</v>
      </c>
      <c r="D164" s="29">
        <f t="shared" si="19"/>
        <v>0.79793620842779089</v>
      </c>
      <c r="E164" s="38">
        <f t="shared" si="15"/>
        <v>0.66090667895124711</v>
      </c>
      <c r="F164" s="38">
        <f t="shared" si="16"/>
        <v>0.88260889168821444</v>
      </c>
      <c r="G164" s="38">
        <f t="shared" si="17"/>
        <v>1.0089683897800823</v>
      </c>
      <c r="H164" s="24">
        <f>Расчет!L179*E164*240</f>
        <v>14907.947524822479</v>
      </c>
      <c r="I164" s="24">
        <f>Расчет!M179*E164*240</f>
        <v>39550.301785384072</v>
      </c>
      <c r="J164" s="37">
        <f>Расчет!N179*E164*240</f>
        <v>117566.80334596586</v>
      </c>
      <c r="K164" s="80">
        <f>Расчет!L179*F164*240</f>
        <v>19908.842596520713</v>
      </c>
      <c r="L164" s="80">
        <f>Расчет!M179*F164*240</f>
        <v>52817.514388150485</v>
      </c>
      <c r="M164" s="80">
        <f>Расчет!N179*F164*240</f>
        <v>157004.77738425703</v>
      </c>
      <c r="N164" s="24">
        <f>Расчет!L179*G164*240</f>
        <v>22759.110004629976</v>
      </c>
      <c r="O164" s="24">
        <f>Расчет!M179*G164*240</f>
        <v>60379.18147693426</v>
      </c>
      <c r="P164" s="24">
        <f>Расчет!N179*G164*240</f>
        <v>179482.50795680197</v>
      </c>
      <c r="Q164" s="24">
        <v>156</v>
      </c>
      <c r="R164" s="85"/>
      <c r="S164" s="86">
        <f>Расчет!N179*F164*1000/(_sk*240)</f>
        <v>3.0286415390481678</v>
      </c>
      <c r="T164" s="85"/>
      <c r="U164" s="85"/>
    </row>
    <row r="165" spans="1:21">
      <c r="A165" s="34">
        <f>796*(SQRT(SIN(Расчет!D180*PI()/180)^2+0.002514)-SIN(Расчет!D180*PI()/180))</f>
        <v>1.2158843580079806</v>
      </c>
      <c r="B165" s="9">
        <f t="shared" si="14"/>
        <v>0.56320272518717485</v>
      </c>
      <c r="C165" s="29">
        <f t="shared" si="18"/>
        <v>0.71472586219728174</v>
      </c>
      <c r="D165" s="29">
        <f t="shared" si="19"/>
        <v>0.79798960098492622</v>
      </c>
      <c r="E165" s="38">
        <f t="shared" si="15"/>
        <v>0.66024951299392554</v>
      </c>
      <c r="F165" s="38">
        <f t="shared" si="16"/>
        <v>0.88210730598239007</v>
      </c>
      <c r="G165" s="38">
        <f t="shared" si="17"/>
        <v>1.0085812497592159</v>
      </c>
      <c r="H165" s="24">
        <f>Расчет!L180*E165*240</f>
        <v>14833.284566287894</v>
      </c>
      <c r="I165" s="24">
        <f>Расчет!M180*E165*240</f>
        <v>41276.273664098466</v>
      </c>
      <c r="J165" s="37">
        <f>Расчет!N180*E165*240</f>
        <v>117250.48837877526</v>
      </c>
      <c r="K165" s="80">
        <f>Расчет!L180*F165*240</f>
        <v>19817.581732557461</v>
      </c>
      <c r="L165" s="80">
        <f>Расчет!M180*F165*240</f>
        <v>55145.974129881346</v>
      </c>
      <c r="M165" s="80">
        <f>Расчет!N180*F165*240</f>
        <v>156649.13096251315</v>
      </c>
      <c r="N165" s="24">
        <f>Расчет!L180*G165*240</f>
        <v>22658.968149876353</v>
      </c>
      <c r="O165" s="24">
        <f>Расчет!M180*G165*240</f>
        <v>63052.641248858978</v>
      </c>
      <c r="P165" s="24">
        <f>Расчет!N180*G165*240</f>
        <v>179109.0213269594</v>
      </c>
      <c r="Q165" s="24">
        <v>157</v>
      </c>
      <c r="R165" s="85"/>
      <c r="S165" s="86">
        <f>Расчет!N180*F165*1000/(_sk*240)</f>
        <v>3.0217810756657628</v>
      </c>
      <c r="T165" s="85"/>
      <c r="U165" s="85"/>
    </row>
    <row r="166" spans="1:21">
      <c r="A166" s="34">
        <f>796*(SQRT(SIN(Расчет!D181*PI()/180)^2+0.002514)-SIN(Расчет!D181*PI()/180))</f>
        <v>1.2180559531746828</v>
      </c>
      <c r="B166" s="9">
        <f t="shared" si="14"/>
        <v>0.5632946937263007</v>
      </c>
      <c r="C166" s="29">
        <f t="shared" si="18"/>
        <v>0.71480252352110063</v>
      </c>
      <c r="D166" s="29">
        <f t="shared" si="19"/>
        <v>0.79804584520905464</v>
      </c>
      <c r="E166" s="38">
        <f t="shared" si="15"/>
        <v>0.65955802644278383</v>
      </c>
      <c r="F166" s="38">
        <f t="shared" si="16"/>
        <v>0.88157934431770724</v>
      </c>
      <c r="G166" s="38">
        <f t="shared" si="17"/>
        <v>1.0081736705959372</v>
      </c>
      <c r="H166" s="24">
        <f>Расчет!L181*E166*240</f>
        <v>14754.971072577557</v>
      </c>
      <c r="I166" s="24">
        <f>Расчет!M181*E166*240</f>
        <v>43002.225043739898</v>
      </c>
      <c r="J166" s="37">
        <f>Расчет!N181*E166*240</f>
        <v>116918.48276591857</v>
      </c>
      <c r="K166" s="80">
        <f>Расчет!L181*F166*240</f>
        <v>19721.809457379208</v>
      </c>
      <c r="L166" s="80">
        <f>Расчет!M181*F166*240</f>
        <v>57477.692391559984</v>
      </c>
      <c r="M166" s="80">
        <f>Расчет!N181*F166*240</f>
        <v>156275.74109181302</v>
      </c>
      <c r="N166" s="24">
        <f>Расчет!L181*G166*240</f>
        <v>22553.850835545603</v>
      </c>
      <c r="O166" s="24">
        <f>Расчет!M181*G166*240</f>
        <v>65731.458534377642</v>
      </c>
      <c r="P166" s="24">
        <f>Расчет!N181*G166*240</f>
        <v>178716.85462817948</v>
      </c>
      <c r="Q166" s="24">
        <v>158</v>
      </c>
      <c r="R166" s="85"/>
      <c r="S166" s="86">
        <f>Расчет!N181*F166*1000/(_sk*240)</f>
        <v>3.0145783389624428</v>
      </c>
      <c r="T166" s="85"/>
      <c r="U166" s="85"/>
    </row>
    <row r="167" spans="1:21">
      <c r="A167" s="34">
        <f>796*(SQRT(SIN(Расчет!D182*PI()/180)^2+0.002514)-SIN(Расчет!D182*PI()/180))</f>
        <v>1.220341764687785</v>
      </c>
      <c r="B167" s="9">
        <f t="shared" si="14"/>
        <v>0.5633914535949337</v>
      </c>
      <c r="C167" s="29">
        <f t="shared" si="18"/>
        <v>0.71488317964636794</v>
      </c>
      <c r="D167" s="29">
        <f t="shared" si="19"/>
        <v>0.79810502015653151</v>
      </c>
      <c r="E167" s="38">
        <f t="shared" si="15"/>
        <v>0.65883136926641173</v>
      </c>
      <c r="F167" s="38">
        <f t="shared" si="16"/>
        <v>0.88102432952624166</v>
      </c>
      <c r="G167" s="38">
        <f t="shared" si="17"/>
        <v>1.007745116797975</v>
      </c>
      <c r="H167" s="24">
        <f>Расчет!L182*E167*240</f>
        <v>14672.948402360451</v>
      </c>
      <c r="I167" s="24">
        <f>Расчет!M182*E167*240</f>
        <v>44727.969413603634</v>
      </c>
      <c r="J167" s="37">
        <f>Расчет!N182*E167*240</f>
        <v>116570.5037736237</v>
      </c>
      <c r="K167" s="80">
        <f>Расчет!L182*F167*240</f>
        <v>19621.446596807946</v>
      </c>
      <c r="L167" s="80">
        <f>Расчет!M182*F167*240</f>
        <v>59812.618375424681</v>
      </c>
      <c r="M167" s="80">
        <f>Расчет!N182*F167*240</f>
        <v>155884.27436909676</v>
      </c>
      <c r="N167" s="24">
        <f>Расчет!L182*G167*240</f>
        <v>22443.667365098001</v>
      </c>
      <c r="O167" s="24">
        <f>Расчет!M182*G167*240</f>
        <v>68415.67488056494</v>
      </c>
      <c r="P167" s="24">
        <f>Расчет!N182*G167*240</f>
        <v>178305.65061185858</v>
      </c>
      <c r="Q167" s="24">
        <v>159</v>
      </c>
      <c r="R167" s="85"/>
      <c r="S167" s="86">
        <f>Расчет!N182*F167*1000/(_sk*240)</f>
        <v>3.0070268975520209</v>
      </c>
      <c r="T167" s="85"/>
      <c r="U167" s="85"/>
    </row>
    <row r="168" spans="1:21">
      <c r="A168" s="34">
        <f>796*(SQRT(SIN(Расчет!D183*PI()/180)^2+0.002514)-SIN(Расчет!D183*PI()/180))</f>
        <v>1.2227451910091736</v>
      </c>
      <c r="B168" s="9">
        <f t="shared" si="14"/>
        <v>0.5634931415158374</v>
      </c>
      <c r="C168" s="29">
        <f t="shared" si="18"/>
        <v>0.71496794468702851</v>
      </c>
      <c r="D168" s="29">
        <f t="shared" si="19"/>
        <v>0.79816720952619902</v>
      </c>
      <c r="E168" s="38">
        <f t="shared" si="15"/>
        <v>0.65806864523774788</v>
      </c>
      <c r="F168" s="38">
        <f t="shared" si="16"/>
        <v>0.88044154669283736</v>
      </c>
      <c r="G168" s="38">
        <f t="shared" si="17"/>
        <v>1.0072950226016895</v>
      </c>
      <c r="H168" s="24">
        <f>Расчет!L183*E168*240</f>
        <v>14587.155737511535</v>
      </c>
      <c r="I168" s="24">
        <f>Расчет!M183*E168*240</f>
        <v>46453.294275004904</v>
      </c>
      <c r="J168" s="37">
        <f>Расчет!N183*E168*240</f>
        <v>116206.25666891562</v>
      </c>
      <c r="K168" s="80">
        <f>Расчет!L183*F168*240</f>
        <v>19516.410715395759</v>
      </c>
      <c r="L168" s="80">
        <f>Расчет!M183*F168*240</f>
        <v>62150.674639249308</v>
      </c>
      <c r="M168" s="80">
        <f>Расчет!N183*F168*240</f>
        <v>155474.38264590345</v>
      </c>
      <c r="N168" s="24">
        <f>Расчет!L183*G168*240</f>
        <v>22328.323153890025</v>
      </c>
      <c r="O168" s="24">
        <f>Расчет!M183*G168*240</f>
        <v>71105.305571516583</v>
      </c>
      <c r="P168" s="24">
        <f>Расчет!N183*G168*240</f>
        <v>177875.03596297873</v>
      </c>
      <c r="Q168" s="24">
        <v>160</v>
      </c>
      <c r="R168" s="85"/>
      <c r="S168" s="86">
        <f>Расчет!N183*F168*1000/(_sk*240)</f>
        <v>2.9991200356077057</v>
      </c>
      <c r="T168" s="85"/>
      <c r="U168" s="85"/>
    </row>
    <row r="169" spans="1:21">
      <c r="A169" s="34">
        <f>796*(SQRT(SIN(Расчет!D184*PI()/180)^2+0.002514)-SIN(Расчет!D184*PI()/180))</f>
        <v>1.2252698326896794</v>
      </c>
      <c r="B169" s="9">
        <f t="shared" si="14"/>
        <v>0.56359990210016997</v>
      </c>
      <c r="C169" s="29">
        <f t="shared" si="18"/>
        <v>0.71505693934608139</v>
      </c>
      <c r="D169" s="29">
        <f t="shared" si="19"/>
        <v>0.79823250184894001</v>
      </c>
      <c r="E169" s="38">
        <f t="shared" si="15"/>
        <v>0.65726891051595182</v>
      </c>
      <c r="F169" s="38">
        <f t="shared" si="16"/>
        <v>0.87983024186951453</v>
      </c>
      <c r="G169" s="38">
        <f t="shared" si="17"/>
        <v>1.0068227908854219</v>
      </c>
      <c r="H169" s="24">
        <f>Расчет!L184*E169*240</f>
        <v>14497.530141537378</v>
      </c>
      <c r="I169" s="24">
        <f>Расчет!M184*E169*240</f>
        <v>48177.959450325019</v>
      </c>
      <c r="J169" s="37">
        <f>Расчет!N184*E169*240</f>
        <v>115825.43476865359</v>
      </c>
      <c r="K169" s="80">
        <f>Расчет!L184*F169*240</f>
        <v>19406.616145781987</v>
      </c>
      <c r="L169" s="80">
        <f>Расчет!M184*F169*240</f>
        <v>64491.755258413919</v>
      </c>
      <c r="M169" s="80">
        <f>Расчет!N184*F169*240</f>
        <v>155045.70299415203</v>
      </c>
      <c r="N169" s="24">
        <f>Расчет!L184*G169*240</f>
        <v>22207.719739231354</v>
      </c>
      <c r="O169" s="24">
        <f>Расчет!M184*G169*240</f>
        <v>73800.337756525725</v>
      </c>
      <c r="P169" s="24">
        <f>Расчет!N184*G169*240</f>
        <v>177424.62122200581</v>
      </c>
      <c r="Q169" s="24">
        <v>161</v>
      </c>
      <c r="R169" s="85"/>
      <c r="S169" s="86">
        <f>Расчет!N184*F169*1000/(_sk*240)</f>
        <v>2.9908507522020069</v>
      </c>
      <c r="T169" s="85"/>
      <c r="U169" s="85"/>
    </row>
    <row r="170" spans="1:21">
      <c r="A170" s="34">
        <f>796*(SQRT(SIN(Расчет!D185*PI()/180)^2+0.002514)-SIN(Расчет!D185*PI()/180))</f>
        <v>1.2279195015320217</v>
      </c>
      <c r="B170" s="9">
        <f t="shared" si="14"/>
        <v>0.56371188817498208</v>
      </c>
      <c r="C170" s="29">
        <f t="shared" si="18"/>
        <v>0.71515029118978368</v>
      </c>
      <c r="D170" s="29">
        <f t="shared" si="19"/>
        <v>0.79830099068866067</v>
      </c>
      <c r="E170" s="38">
        <f t="shared" si="15"/>
        <v>0.6564311721691809</v>
      </c>
      <c r="F170" s="38">
        <f t="shared" si="16"/>
        <v>0.87918962072715323</v>
      </c>
      <c r="G170" s="38">
        <f t="shared" si="17"/>
        <v>1.0063277920260911</v>
      </c>
      <c r="H170" s="24">
        <f>Расчет!L185*E170*240</f>
        <v>14404.006627402036</v>
      </c>
      <c r="I170" s="24">
        <f>Расчет!M185*E170*240</f>
        <v>49901.695317216392</v>
      </c>
      <c r="J170" s="37">
        <f>Расчет!N185*E170*240</f>
        <v>115427.71951382254</v>
      </c>
      <c r="K170" s="80">
        <f>Расчет!L185*F170*240</f>
        <v>19291.974026536882</v>
      </c>
      <c r="L170" s="80">
        <f>Расчет!M185*F170*240</f>
        <v>66835.723895631978</v>
      </c>
      <c r="M170" s="80">
        <f>Расчет!N185*F170*240</f>
        <v>154597.85769375809</v>
      </c>
      <c r="N170" s="24">
        <f>Расчет!L185*G170*240</f>
        <v>22081.754798120499</v>
      </c>
      <c r="O170" s="24">
        <f>Расчет!M185*G170*240</f>
        <v>76500.728478492558</v>
      </c>
      <c r="P170" s="24">
        <f>Расчет!N185*G170*240</f>
        <v>176954.00072654494</v>
      </c>
      <c r="Q170" s="24">
        <v>162</v>
      </c>
      <c r="R170" s="85"/>
      <c r="S170" s="86">
        <f>Расчет!N185*F170*1000/(_sk*240)</f>
        <v>2.9822117610678647</v>
      </c>
      <c r="T170" s="85"/>
      <c r="U170" s="85"/>
    </row>
    <row r="171" spans="1:21">
      <c r="A171" s="34">
        <f>796*(SQRT(SIN(Расчет!D186*PI()/180)^2+0.002514)-SIN(Расчет!D186*PI()/180))</f>
        <v>1.2306982303520426</v>
      </c>
      <c r="B171" s="9">
        <f t="shared" si="14"/>
        <v>0.56382926113020082</v>
      </c>
      <c r="C171" s="29">
        <f t="shared" si="18"/>
        <v>0.71524813493821515</v>
      </c>
      <c r="D171" s="29">
        <f t="shared" si="19"/>
        <v>0.79837277485525648</v>
      </c>
      <c r="E171" s="38">
        <f t="shared" si="15"/>
        <v>0.65555438663832744</v>
      </c>
      <c r="F171" s="38">
        <f t="shared" si="16"/>
        <v>0.87851884714308281</v>
      </c>
      <c r="G171" s="38">
        <f t="shared" si="17"/>
        <v>1.0058093626972775</v>
      </c>
      <c r="H171" s="24">
        <f>Расчет!L186*E171*240</f>
        <v>14306.518235751106</v>
      </c>
      <c r="I171" s="24">
        <f>Расчет!M186*E171*240</f>
        <v>51624.200966107477</v>
      </c>
      <c r="J171" s="37">
        <f>Расчет!N186*E171*240</f>
        <v>115012.78057241393</v>
      </c>
      <c r="K171" s="80">
        <f>Расчет!L186*F171*240</f>
        <v>19172.392349557536</v>
      </c>
      <c r="L171" s="80">
        <f>Расчет!M186*F171*240</f>
        <v>69182.411775163579</v>
      </c>
      <c r="M171" s="80">
        <f>Расчет!N186*F171*240</f>
        <v>154130.45424550289</v>
      </c>
      <c r="N171" s="24">
        <f>Расчет!L186*G171*240</f>
        <v>21950.322173736939</v>
      </c>
      <c r="O171" s="24">
        <f>Расчет!M186*G171*240</f>
        <v>79206.402598787769</v>
      </c>
      <c r="P171" s="24">
        <f>Расчет!N186*G171*240</f>
        <v>176462.75257616912</v>
      </c>
      <c r="Q171" s="24">
        <v>163</v>
      </c>
      <c r="R171" s="85"/>
      <c r="S171" s="86">
        <f>Расчет!N186*F171*1000/(_sk*240)</f>
        <v>2.9731954908468921</v>
      </c>
      <c r="T171" s="85"/>
      <c r="U171" s="85"/>
    </row>
    <row r="172" spans="1:21">
      <c r="A172" s="34">
        <f>796*(SQRT(SIN(Расчет!D187*PI()/180)^2+0.002514)-SIN(Расчет!D187*PI()/180))</f>
        <v>1.2336102833700466</v>
      </c>
      <c r="B172" s="9">
        <f t="shared" si="14"/>
        <v>0.56395219128588281</v>
      </c>
      <c r="C172" s="29">
        <f t="shared" si="18"/>
        <v>0.71535061277286371</v>
      </c>
      <c r="D172" s="29">
        <f t="shared" si="19"/>
        <v>0.79844795863004558</v>
      </c>
      <c r="E172" s="38">
        <f t="shared" si="15"/>
        <v>0.65463745814327556</v>
      </c>
      <c r="F172" s="38">
        <f t="shared" si="16"/>
        <v>0.87781704172422037</v>
      </c>
      <c r="G172" s="38">
        <f t="shared" si="17"/>
        <v>1.0052668046077602</v>
      </c>
      <c r="H172" s="24">
        <f>Расчет!L187*E172*240</f>
        <v>14204.9961246315</v>
      </c>
      <c r="I172" s="24">
        <f>Расчет!M187*E172*240</f>
        <v>53345.142279563588</v>
      </c>
      <c r="J172" s="37">
        <f>Расчет!N187*E172*240</f>
        <v>114580.27597470954</v>
      </c>
      <c r="K172" s="80">
        <f>Расчет!L187*F172*240</f>
        <v>19047.776018186476</v>
      </c>
      <c r="L172" s="80">
        <f>Расчет!M187*F172*240</f>
        <v>71531.615558661491</v>
      </c>
      <c r="M172" s="80">
        <f>Расчет!N187*F172*240</f>
        <v>153643.0854130119</v>
      </c>
      <c r="N172" s="24">
        <f>Расчет!L187*G172*240</f>
        <v>21813.311911871395</v>
      </c>
      <c r="O172" s="24">
        <f>Расчет!M187*G172*240</f>
        <v>81917.250615051846</v>
      </c>
      <c r="P172" s="24">
        <f>Расчет!N187*G172*240</f>
        <v>175950.43862424712</v>
      </c>
      <c r="Q172" s="24">
        <v>164</v>
      </c>
      <c r="R172" s="85"/>
      <c r="S172" s="86">
        <f>Расчет!N187*F172*1000/(_sk*240)</f>
        <v>2.9637940858991492</v>
      </c>
      <c r="T172" s="85"/>
      <c r="U172" s="85"/>
    </row>
    <row r="173" spans="1:21">
      <c r="A173" s="34">
        <f>796*(SQRT(SIN(Расчет!D188*PI()/180)^2+0.002514)-SIN(Расчет!D188*PI()/180))</f>
        <v>1.2366601672698918</v>
      </c>
      <c r="B173" s="9">
        <f t="shared" si="14"/>
        <v>0.56408085828070309</v>
      </c>
      <c r="C173" s="29">
        <f t="shared" si="18"/>
        <v>0.71545787466205257</v>
      </c>
      <c r="D173" s="29">
        <f t="shared" si="19"/>
        <v>0.79852665200426998</v>
      </c>
      <c r="E173" s="38">
        <f t="shared" si="15"/>
        <v>0.65367923703248121</v>
      </c>
      <c r="F173" s="38">
        <f t="shared" si="16"/>
        <v>0.8770832802647075</v>
      </c>
      <c r="G173" s="38">
        <f t="shared" si="17"/>
        <v>1.0046993831788782</v>
      </c>
      <c r="H173" s="24">
        <f>Расчет!L188*E173*240</f>
        <v>14099.369671852144</v>
      </c>
      <c r="I173" s="24">
        <f>Расчет!M188*E173*240</f>
        <v>55064.149932376778</v>
      </c>
      <c r="J173" s="37">
        <f>Расчет!N188*E173*240</f>
        <v>114129.85228487088</v>
      </c>
      <c r="K173" s="80">
        <f>Расчет!L188*F173*240</f>
        <v>18918.026917288076</v>
      </c>
      <c r="L173" s="80">
        <f>Расчет!M188*F173*240</f>
        <v>73883.095120056387</v>
      </c>
      <c r="M173" s="80">
        <f>Расчет!N188*F173*240</f>
        <v>153135.32929785724</v>
      </c>
      <c r="N173" s="24">
        <f>Расчет!L188*G173*240</f>
        <v>21670.610308549458</v>
      </c>
      <c r="O173" s="24">
        <f>Расчет!M188*G173*240</f>
        <v>84633.126368643134</v>
      </c>
      <c r="P173" s="24">
        <f>Расчет!N188*G173*240</f>
        <v>175416.60450079205</v>
      </c>
      <c r="Q173" s="24">
        <v>165</v>
      </c>
      <c r="R173" s="85"/>
      <c r="S173" s="86">
        <f>Расчет!N188*F173*1000/(_sk*240)</f>
        <v>2.9539994077518759</v>
      </c>
      <c r="T173" s="85"/>
      <c r="U173" s="85"/>
    </row>
    <row r="174" spans="1:21">
      <c r="A174" s="34">
        <f>796*(SQRT(SIN(Расчет!D189*PI()/180)^2+0.002514)-SIN(Расчет!D189*PI()/180))</f>
        <v>1.2398526429636574</v>
      </c>
      <c r="B174" s="9">
        <f t="shared" si="14"/>
        <v>0.56421545148259222</v>
      </c>
      <c r="C174" s="29">
        <f t="shared" si="18"/>
        <v>0.71557007870498079</v>
      </c>
      <c r="D174" s="29">
        <f t="shared" si="19"/>
        <v>0.79860897093122873</v>
      </c>
      <c r="E174" s="38">
        <f t="shared" si="15"/>
        <v>0.65267851807780486</v>
      </c>
      <c r="F174" s="38">
        <f t="shared" si="16"/>
        <v>0.87631659213771873</v>
      </c>
      <c r="G174" s="38">
        <f t="shared" si="17"/>
        <v>1.0041063261595664</v>
      </c>
      <c r="H174" s="24">
        <f>Расчет!L189*E174*240</f>
        <v>13989.566591223447</v>
      </c>
      <c r="I174" s="24">
        <f>Расчет!M189*E174*240</f>
        <v>56780.817311767001</v>
      </c>
      <c r="J174" s="37">
        <f>Расчет!N189*E174*240</f>
        <v>113661.14481315507</v>
      </c>
      <c r="K174" s="80">
        <f>Расчет!L189*F174*240</f>
        <v>18783.043996620709</v>
      </c>
      <c r="L174" s="80">
        <f>Расчет!M189*F174*240</f>
        <v>76236.571217302524</v>
      </c>
      <c r="M174" s="80">
        <f>Расчет!N189*F174*240</f>
        <v>152606.74945220468</v>
      </c>
      <c r="N174" s="24">
        <f>Расчет!L189*G174*240</f>
        <v>21522.099970208397</v>
      </c>
      <c r="O174" s="24">
        <f>Расчет!M189*G174*240</f>
        <v>87353.844638807801</v>
      </c>
      <c r="P174" s="24">
        <f>Расчет!N189*G174*240</f>
        <v>174860.77967073917</v>
      </c>
      <c r="Q174" s="24">
        <v>166</v>
      </c>
      <c r="R174" s="85"/>
      <c r="S174" s="86">
        <f>Расчет!N189*F174*1000/(_sk*240)</f>
        <v>2.9438030372724664</v>
      </c>
      <c r="T174" s="85"/>
      <c r="U174" s="85"/>
    </row>
    <row r="175" spans="1:21">
      <c r="A175" s="34">
        <f>796*(SQRT(SIN(Расчет!D190*PI()/180)^2+0.002514)-SIN(Расчет!D190*PI()/180))</f>
        <v>1.2431927381045718</v>
      </c>
      <c r="B175" s="9">
        <f t="shared" si="14"/>
        <v>0.56435617042256658</v>
      </c>
      <c r="C175" s="29">
        <f t="shared" si="18"/>
        <v>0.71568739149526484</v>
      </c>
      <c r="D175" s="29">
        <f t="shared" si="19"/>
        <v>0.79869503759269023</v>
      </c>
      <c r="E175" s="38">
        <f t="shared" si="15"/>
        <v>0.65163403871629222</v>
      </c>
      <c r="F175" s="38">
        <f t="shared" si="16"/>
        <v>0.87551595862078946</v>
      </c>
      <c r="G175" s="38">
        <f t="shared" si="17"/>
        <v>1.0034868221775948</v>
      </c>
      <c r="H175" s="24">
        <f>Расчет!L190*E175*240</f>
        <v>13875.513063974373</v>
      </c>
      <c r="I175" s="24">
        <f>Расчет!M190*E175*240</f>
        <v>58494.698357556663</v>
      </c>
      <c r="J175" s="37">
        <f>Расчет!N190*E175*240</f>
        <v>113173.77787326093</v>
      </c>
      <c r="K175" s="80">
        <f>Расчет!L190*F175*240</f>
        <v>18642.723368921332</v>
      </c>
      <c r="L175" s="80">
        <f>Расчет!M190*F175*240</f>
        <v>78591.723059217329</v>
      </c>
      <c r="M175" s="80">
        <f>Расчет!N190*F175*240</f>
        <v>152056.89503366177</v>
      </c>
      <c r="N175" s="24">
        <f>Расчет!L190*G175*240</f>
        <v>21367.659887873833</v>
      </c>
      <c r="O175" s="24">
        <f>Расчет!M190*G175*240</f>
        <v>90079.178621019935</v>
      </c>
      <c r="P175" s="24">
        <f>Расчет!N190*G175*240</f>
        <v>174282.47753232683</v>
      </c>
      <c r="Q175" s="24">
        <v>167</v>
      </c>
      <c r="R175" s="85"/>
      <c r="S175" s="86">
        <f>Расчет!N190*F175*1000/(_sk*240)</f>
        <v>2.9331962776555129</v>
      </c>
      <c r="T175" s="85"/>
      <c r="U175" s="85"/>
    </row>
    <row r="176" spans="1:21">
      <c r="A176" s="34">
        <f>796*(SQRT(SIN(Расчет!D191*PI()/180)^2+0.002514)-SIN(Расчет!D191*PI()/180))</f>
        <v>1.2466857603922996</v>
      </c>
      <c r="B176" s="9">
        <f t="shared" si="14"/>
        <v>0.56450322525277608</v>
      </c>
      <c r="C176" s="29">
        <f t="shared" si="18"/>
        <v>0.71580998850484912</v>
      </c>
      <c r="D176" s="29">
        <f t="shared" si="19"/>
        <v>0.79878498068022052</v>
      </c>
      <c r="E176" s="38">
        <f t="shared" si="15"/>
        <v>0.65054447724155873</v>
      </c>
      <c r="F176" s="38">
        <f t="shared" si="16"/>
        <v>0.87468031115459199</v>
      </c>
      <c r="G176" s="38">
        <f t="shared" si="17"/>
        <v>1.0028400192259095</v>
      </c>
      <c r="H176" s="24">
        <f>Расчет!L191*E176*240</f>
        <v>13757.133886734298</v>
      </c>
      <c r="I176" s="24">
        <f>Расчет!M191*E176*240</f>
        <v>60205.305322822445</v>
      </c>
      <c r="J176" s="37">
        <f>Расчет!N191*E176*240</f>
        <v>112667.36508969933</v>
      </c>
      <c r="K176" s="80">
        <f>Расчет!L191*F176*240</f>
        <v>18496.958424221677</v>
      </c>
      <c r="L176" s="80">
        <f>Расчет!M191*F176*240</f>
        <v>80948.185766197523</v>
      </c>
      <c r="M176" s="80">
        <f>Расчет!N191*F176*240</f>
        <v>151485.30100738004</v>
      </c>
      <c r="N176" s="24">
        <f>Расчет!L191*G176*240</f>
        <v>21207.165526890269</v>
      </c>
      <c r="O176" s="24">
        <f>Расчет!M191*G176*240</f>
        <v>92808.857287435269</v>
      </c>
      <c r="P176" s="24">
        <f>Расчет!N191*G176*240</f>
        <v>173681.19556064179</v>
      </c>
      <c r="Q176" s="24">
        <v>168</v>
      </c>
      <c r="R176" s="85"/>
      <c r="S176" s="86">
        <f>Расчет!N191*F176*1000/(_sk*240)</f>
        <v>2.9221701583213742</v>
      </c>
      <c r="T176" s="85"/>
      <c r="U176" s="85"/>
    </row>
    <row r="177" spans="1:21">
      <c r="A177" s="34">
        <f>796*(SQRT(SIN(Расчет!D192*PI()/180)^2+0.002514)-SIN(Расчет!D192*PI()/180))</f>
        <v>1.2503373117181331</v>
      </c>
      <c r="B177" s="9">
        <f t="shared" si="14"/>
        <v>0.5646568372298526</v>
      </c>
      <c r="C177" s="29">
        <f t="shared" si="18"/>
        <v>0.71593805448920844</v>
      </c>
      <c r="D177" s="29">
        <f t="shared" si="19"/>
        <v>0.79887893569209956</v>
      </c>
      <c r="E177" s="38">
        <f t="shared" si="15"/>
        <v>0.64940845094788058</v>
      </c>
      <c r="F177" s="38">
        <f t="shared" si="16"/>
        <v>0.87380852953527044</v>
      </c>
      <c r="G177" s="38">
        <f t="shared" si="17"/>
        <v>1.0021650230830201</v>
      </c>
      <c r="H177" s="24">
        <f>Расчет!L192*E177*240</f>
        <v>13634.352637540582</v>
      </c>
      <c r="I177" s="24">
        <f>Расчет!M192*E177*240</f>
        <v>61912.106456220565</v>
      </c>
      <c r="J177" s="37">
        <f>Расчет!N192*E177*240</f>
        <v>112141.50976037764</v>
      </c>
      <c r="K177" s="80">
        <f>Расчет!L192*F177*240</f>
        <v>18345.639962007266</v>
      </c>
      <c r="L177" s="80">
        <f>Расчет!M192*F177*240</f>
        <v>83305.547724205768</v>
      </c>
      <c r="M177" s="80">
        <f>Расчет!N192*F177*240</f>
        <v>150891.48840079561</v>
      </c>
      <c r="N177" s="24">
        <f>Расчет!L192*G177*240</f>
        <v>21040.488933858229</v>
      </c>
      <c r="O177" s="24">
        <f>Расчет!M192*G177*240</f>
        <v>95542.562627963562</v>
      </c>
      <c r="P177" s="24">
        <f>Расчет!N192*G177*240</f>
        <v>173056.4155017336</v>
      </c>
      <c r="Q177" s="24">
        <v>169</v>
      </c>
      <c r="R177" s="85"/>
      <c r="S177" s="86">
        <f>Расчет!N192*F177*1000/(_sk*240)</f>
        <v>2.9107154398301622</v>
      </c>
      <c r="T177" s="85"/>
      <c r="U177" s="85"/>
    </row>
    <row r="178" spans="1:21">
      <c r="A178" s="34">
        <f>796*(SQRT(SIN(Расчет!D193*PI()/180)^2+0.002514)-SIN(Расчет!D193*PI()/180))</f>
        <v>1.2541533032032</v>
      </c>
      <c r="B178" s="9">
        <f t="shared" si="14"/>
        <v>0.56481723922477867</v>
      </c>
      <c r="C178" s="29">
        <f t="shared" si="18"/>
        <v>0.71607178391487691</v>
      </c>
      <c r="D178" s="29">
        <f t="shared" si="19"/>
        <v>0.79897704524658208</v>
      </c>
      <c r="E178" s="38">
        <f t="shared" si="15"/>
        <v>0.64822451423002703</v>
      </c>
      <c r="F178" s="38">
        <f t="shared" si="16"/>
        <v>0.87289944004021269</v>
      </c>
      <c r="G178" s="38">
        <f t="shared" si="17"/>
        <v>1.0014608956661093</v>
      </c>
      <c r="H178" s="24">
        <f>Расчет!L193*E178*240</f>
        <v>13507.091861395847</v>
      </c>
      <c r="I178" s="24">
        <f>Расчет!M193*E178*240</f>
        <v>63614.52360790821</v>
      </c>
      <c r="J178" s="37">
        <f>Расчет!N193*E178*240</f>
        <v>111595.80527978519</v>
      </c>
      <c r="K178" s="80">
        <f>Расчет!L193*F178*240</f>
        <v>18188.656342916809</v>
      </c>
      <c r="L178" s="80">
        <f>Расчет!M193*F178*240</f>
        <v>85663.347832080122</v>
      </c>
      <c r="M178" s="80">
        <f>Расчет!N193*F178*240</f>
        <v>150274.96461664792</v>
      </c>
      <c r="N178" s="24">
        <f>Расчет!L193*G178*240</f>
        <v>20867.498862528071</v>
      </c>
      <c r="O178" s="24">
        <f>Расчет!M193*G178*240</f>
        <v>98279.926771084094</v>
      </c>
      <c r="P178" s="24">
        <f>Расчет!N193*G178*240</f>
        <v>172407.60362298792</v>
      </c>
      <c r="Q178" s="24">
        <v>170</v>
      </c>
      <c r="R178" s="85"/>
      <c r="S178" s="86">
        <f>Расчет!N193*F178*1000/(_sk*240)</f>
        <v>2.8988226199199061</v>
      </c>
      <c r="T178" s="85"/>
      <c r="U178" s="85"/>
    </row>
    <row r="179" spans="1:21">
      <c r="A179" s="34">
        <f>796*(SQRT(SIN(Расчет!D194*PI()/180)^2+0.002514)-SIN(Расчет!D194*PI()/180))</f>
        <v>1.2581399711835961</v>
      </c>
      <c r="B179" s="9">
        <f t="shared" si="14"/>
        <v>0.56498467626042104</v>
      </c>
      <c r="C179" s="29">
        <f t="shared" si="18"/>
        <v>0.71621138141028051</v>
      </c>
      <c r="D179" s="29">
        <f t="shared" si="19"/>
        <v>0.79907945941221648</v>
      </c>
      <c r="E179" s="38">
        <f t="shared" si="15"/>
        <v>0.64699115664344042</v>
      </c>
      <c r="F179" s="38">
        <f t="shared" si="16"/>
        <v>0.8719518134881562</v>
      </c>
      <c r="G179" s="38">
        <f t="shared" si="17"/>
        <v>1.0007266533162258</v>
      </c>
      <c r="H179" s="24">
        <f>Расчет!L194*E179*240</f>
        <v>13375.273276991245</v>
      </c>
      <c r="I179" s="24">
        <f>Расчет!M194*E179*240</f>
        <v>65311.929761954074</v>
      </c>
      <c r="J179" s="37">
        <f>Расчет!N194*E179*240</f>
        <v>111029.83562864298</v>
      </c>
      <c r="K179" s="80">
        <f>Расчет!L194*F179*240</f>
        <v>18025.893661788479</v>
      </c>
      <c r="L179" s="80">
        <f>Расчет!M194*F179*240</f>
        <v>88021.072643086663</v>
      </c>
      <c r="M179" s="80">
        <f>Расчет!N194*F179*240</f>
        <v>149635.22381039438</v>
      </c>
      <c r="N179" s="24">
        <f>Расчет!L194*G179*240</f>
        <v>20688.060920514134</v>
      </c>
      <c r="O179" s="24">
        <f>Расчет!M194*G179*240</f>
        <v>101020.52898433129</v>
      </c>
      <c r="P179" s="24">
        <f>Расчет!N194*G179*240</f>
        <v>171734.21102591054</v>
      </c>
      <c r="Q179" s="24">
        <v>171</v>
      </c>
      <c r="R179" s="85"/>
      <c r="S179" s="86">
        <f>Расчет!N194*F179*1000/(_sk*240)</f>
        <v>2.8864819407869287</v>
      </c>
      <c r="T179" s="85"/>
      <c r="U179" s="85"/>
    </row>
    <row r="180" spans="1:21">
      <c r="A180" s="34">
        <f>796*(SQRT(SIN(Расчет!D195*PI()/180)^2+0.002514)-SIN(Расчет!D195*PI()/180))</f>
        <v>1.2623038942030678</v>
      </c>
      <c r="B180" s="9">
        <f t="shared" si="14"/>
        <v>0.56515940607803883</v>
      </c>
      <c r="C180" s="29">
        <f t="shared" si="18"/>
        <v>0.71635706224098838</v>
      </c>
      <c r="D180" s="29">
        <f t="shared" si="19"/>
        <v>0.79918633605603595</v>
      </c>
      <c r="E180" s="38">
        <f t="shared" si="15"/>
        <v>0.64570680092925237</v>
      </c>
      <c r="F180" s="38">
        <f t="shared" si="16"/>
        <v>0.87096436323424153</v>
      </c>
      <c r="G180" s="38">
        <f t="shared" si="17"/>
        <v>0.99996126501459448</v>
      </c>
      <c r="H180" s="24">
        <f>Расчет!L195*E180*240</f>
        <v>13238.818006265932</v>
      </c>
      <c r="I180" s="24">
        <f>Расчет!M195*E180*240</f>
        <v>67003.646499054477</v>
      </c>
      <c r="J180" s="37">
        <f>Расчет!N195*E180*240</f>
        <v>110443.1759360407</v>
      </c>
      <c r="K180" s="80">
        <f>Расчет!L195*F180*240</f>
        <v>17857.235943941647</v>
      </c>
      <c r="L180" s="80">
        <f>Расчет!M195*F180*240</f>
        <v>90378.153402499534</v>
      </c>
      <c r="M180" s="80">
        <f>Расчет!N195*F180*240</f>
        <v>148971.74733837193</v>
      </c>
      <c r="N180" s="24">
        <f>Расчет!L195*G180*240</f>
        <v>20502.037738788109</v>
      </c>
      <c r="O180" s="24">
        <f>Расчет!M195*G180*240</f>
        <v>103763.89255520055</v>
      </c>
      <c r="P180" s="24">
        <f>Расчет!N195*G180*240</f>
        <v>171035.67402774349</v>
      </c>
      <c r="Q180" s="24">
        <v>172</v>
      </c>
      <c r="R180" s="85"/>
      <c r="S180" s="86">
        <f>Расчет!N195*F180*1000/(_sk*240)</f>
        <v>2.8736833977309399</v>
      </c>
      <c r="T180" s="85"/>
      <c r="U180" s="85"/>
    </row>
    <row r="181" spans="1:21">
      <c r="A181" s="34">
        <f>796*(SQRT(SIN(Расчет!D196*PI()/180)^2+0.002514)-SIN(Расчет!D196*PI()/180))</f>
        <v>1.2666520110774901</v>
      </c>
      <c r="B181" s="9">
        <f t="shared" si="14"/>
        <v>0.56534169973409365</v>
      </c>
      <c r="C181" s="29">
        <f t="shared" si="18"/>
        <v>0.71650905281051447</v>
      </c>
      <c r="D181" s="29">
        <f t="shared" si="19"/>
        <v>0.79929784121044745</v>
      </c>
      <c r="E181" s="90">
        <f t="shared" si="15"/>
        <v>0.6443698010096709</v>
      </c>
      <c r="F181" s="90">
        <f t="shared" si="16"/>
        <v>0.86993574310120569</v>
      </c>
      <c r="G181" s="90">
        <f t="shared" si="17"/>
        <v>0.99916365052940581</v>
      </c>
      <c r="H181" s="91">
        <f>Расчет!L196*E181*240</f>
        <v>13097.64682854354</v>
      </c>
      <c r="I181" s="91">
        <f>Расчет!M196*E181*240</f>
        <v>68688.941394507216</v>
      </c>
      <c r="J181" s="91">
        <f>Расчет!N196*E181*240</f>
        <v>109835.39312043421</v>
      </c>
      <c r="K181" s="92">
        <f>Расчет!L196*F181*240</f>
        <v>17682.565366677027</v>
      </c>
      <c r="L181" s="92">
        <f>Расчет!M196*F181*240</f>
        <v>92733.962984042737</v>
      </c>
      <c r="M181" s="92">
        <f>Расчет!N196*F181*240</f>
        <v>148284.00428344091</v>
      </c>
      <c r="N181" s="91">
        <f>Расчет!L196*G181*240</f>
        <v>20309.289166014238</v>
      </c>
      <c r="O181" s="91">
        <f>Расчет!M196*G181*240</f>
        <v>106509.48155422045</v>
      </c>
      <c r="P181" s="91">
        <f>Расчет!N196*G181*240</f>
        <v>170311.41461872819</v>
      </c>
      <c r="Q181" s="91">
        <v>173</v>
      </c>
      <c r="R181" s="85"/>
      <c r="S181" s="86">
        <f>Расчет!N196*F181*1000/(_sk*240)</f>
        <v>2.8604167492947701</v>
      </c>
      <c r="T181" s="85"/>
      <c r="U181" s="85"/>
    </row>
    <row r="182" spans="1:21">
      <c r="A182" s="34">
        <f>796*(SQRT(SIN(Расчет!D197*PI()/180)^2+0.002514)-SIN(Расчет!D197*PI()/180))</f>
        <v>1.2711916400994561</v>
      </c>
      <c r="B182" s="9">
        <f t="shared" si="14"/>
        <v>0.56553184222871156</v>
      </c>
      <c r="C182" s="29">
        <f t="shared" si="18"/>
        <v>0.71666759118782697</v>
      </c>
      <c r="D182" s="29">
        <f t="shared" si="19"/>
        <v>0.79941414945966316</v>
      </c>
      <c r="E182" s="38">
        <f t="shared" si="15"/>
        <v>0.64297843996034876</v>
      </c>
      <c r="F182" s="38">
        <f t="shared" si="16"/>
        <v>0.86886454524853107</v>
      </c>
      <c r="G182" s="38">
        <f t="shared" si="17"/>
        <v>0.99833267849280904</v>
      </c>
      <c r="H182" s="24">
        <f>Расчет!L197*E182*240</f>
        <v>12951.680461051315</v>
      </c>
      <c r="I182" s="24">
        <f>Расчет!M197*E182*240</f>
        <v>70367.025357659149</v>
      </c>
      <c r="J182" s="37">
        <f>Расчет!N197*E182*240</f>
        <v>109206.04661619791</v>
      </c>
      <c r="K182" s="80">
        <f>Расчет!L197*F182*240</f>
        <v>17501.762508070417</v>
      </c>
      <c r="L182" s="80">
        <f>Расчет!M197*F182*240</f>
        <v>95087.812729217985</v>
      </c>
      <c r="M182" s="80">
        <f>Расчет!N197*F182*240</f>
        <v>147571.45206521091</v>
      </c>
      <c r="N182" s="24">
        <f>Расчет!L197*G182*240</f>
        <v>20109.672489892062</v>
      </c>
      <c r="O182" s="24">
        <f>Расчет!M197*G182*240</f>
        <v>109256.69748306868</v>
      </c>
      <c r="P182" s="24">
        <f>Расчет!N197*G182*240</f>
        <v>169560.84100220021</v>
      </c>
      <c r="Q182" s="24">
        <v>174</v>
      </c>
      <c r="R182" s="85"/>
      <c r="S182" s="86">
        <f>Расчет!N197*F182*1000/(_sk*240)</f>
        <v>2.8466715290357043</v>
      </c>
      <c r="T182" s="85"/>
      <c r="U182" s="85"/>
    </row>
    <row r="183" spans="1:21">
      <c r="A183" s="34">
        <f>796*(SQRT(SIN(Расчет!D198*PI()/180)^2+0.002514)-SIN(Расчет!D198*PI()/180))</f>
        <v>1.2759304994592409</v>
      </c>
      <c r="B183" s="9">
        <f t="shared" si="14"/>
        <v>0.56573013316732057</v>
      </c>
      <c r="C183" s="29">
        <f t="shared" si="18"/>
        <v>0.71683292766286455</v>
      </c>
      <c r="D183" s="29">
        <f t="shared" si="19"/>
        <v>0.79953544434662216</v>
      </c>
      <c r="E183" s="38">
        <f t="shared" si="15"/>
        <v>0.64153092796646427</v>
      </c>
      <c r="F183" s="38">
        <f t="shared" si="16"/>
        <v>0.8677492979812006</v>
      </c>
      <c r="G183" s="38">
        <f t="shared" si="17"/>
        <v>0.99746716440757011</v>
      </c>
      <c r="H183" s="24">
        <f>Расчет!L198*E183*240</f>
        <v>12800.839867662451</v>
      </c>
      <c r="I183" s="24">
        <f>Расчет!M198*E183*240</f>
        <v>72037.049920326812</v>
      </c>
      <c r="J183" s="37">
        <f>Расчет!N198*E183*240</f>
        <v>108554.68919255698</v>
      </c>
      <c r="K183" s="80">
        <f>Расчет!L198*F183*240</f>
        <v>17314.706625203449</v>
      </c>
      <c r="L183" s="80">
        <f>Расчет!M198*F183*240</f>
        <v>97438.949194773624</v>
      </c>
      <c r="M183" s="80">
        <f>Расчет!N198*F183*240</f>
        <v>146833.53714216084</v>
      </c>
      <c r="N183" s="24">
        <f>Расчет!L198*G183*240</f>
        <v>19903.042687756595</v>
      </c>
      <c r="O183" s="24">
        <f>Расчет!M198*G183*240</f>
        <v>112004.87581180361</v>
      </c>
      <c r="P183" s="24">
        <f>Расчет!N198*G183*240</f>
        <v>168783.3482249591</v>
      </c>
      <c r="Q183" s="24">
        <v>175</v>
      </c>
      <c r="R183" s="85"/>
      <c r="S183" s="86">
        <f>Расчет!N198*F183*1000/(_sk*240)</f>
        <v>2.832437059069461</v>
      </c>
      <c r="T183" s="85"/>
      <c r="U183" s="85"/>
    </row>
    <row r="184" spans="1:21">
      <c r="A184" s="34">
        <f>796*(SQRT(SIN(Расчет!D199*PI()/180)^2+0.002514)-SIN(Расчет!D199*PI()/180))</f>
        <v>1.2808767289614149</v>
      </c>
      <c r="B184" s="9">
        <f t="shared" si="14"/>
        <v>0.5659368874569265</v>
      </c>
      <c r="C184" s="29">
        <f t="shared" si="18"/>
        <v>0.71700532533131611</v>
      </c>
      <c r="D184" s="29">
        <f t="shared" si="19"/>
        <v>0.79966191880131832</v>
      </c>
      <c r="E184" s="38">
        <f t="shared" si="15"/>
        <v>0.64002540027109711</v>
      </c>
      <c r="F184" s="38">
        <f t="shared" si="16"/>
        <v>0.86658846350090291</v>
      </c>
      <c r="G184" s="38">
        <f t="shared" si="17"/>
        <v>0.99656586858363394</v>
      </c>
      <c r="H184" s="24">
        <f>Расчет!L199*E184*240</f>
        <v>12645.046597760813</v>
      </c>
      <c r="I184" s="24">
        <f>Расчет!M199*E184*240</f>
        <v>73698.104483285439</v>
      </c>
      <c r="J184" s="37">
        <f>Расчет!N199*E184*240</f>
        <v>107880.86787211057</v>
      </c>
      <c r="K184" s="80">
        <f>Расчет!L199*F184*240</f>
        <v>17121.275964062261</v>
      </c>
      <c r="L184" s="80">
        <f>Расчет!M199*F184*240</f>
        <v>99786.550815088733</v>
      </c>
      <c r="M184" s="80">
        <f>Расчет!N199*F184*240</f>
        <v>146069.69581338044</v>
      </c>
      <c r="N184" s="24">
        <f>Расчет!L199*G184*240</f>
        <v>19689.252708783635</v>
      </c>
      <c r="O184" s="24">
        <f>Расчет!M199*G184*240</f>
        <v>114753.28241073477</v>
      </c>
      <c r="P184" s="24">
        <f>Расчет!N199*G184*240</f>
        <v>167978.31890576167</v>
      </c>
      <c r="Q184" s="24">
        <v>176</v>
      </c>
      <c r="R184" s="85"/>
      <c r="S184" s="86">
        <f>Расчет!N199*F184*1000/(_sk*240)</f>
        <v>2.8177024655358887</v>
      </c>
      <c r="T184" s="85"/>
      <c r="U184" s="85"/>
    </row>
    <row r="185" spans="1:21">
      <c r="A185" s="34">
        <f>796*(SQRT(SIN(Расчет!D200*PI()/180)^2+0.002514)-SIN(Расчет!D200*PI()/180))</f>
        <v>1.286038913125124</v>
      </c>
      <c r="B185" s="9">
        <f t="shared" si="14"/>
        <v>0.56615243603865695</v>
      </c>
      <c r="C185" s="29">
        <f t="shared" si="18"/>
        <v>0.71718506071006183</v>
      </c>
      <c r="D185" s="29">
        <f t="shared" si="19"/>
        <v>0.79979377559155307</v>
      </c>
      <c r="E185" s="38">
        <f t="shared" si="15"/>
        <v>0.63845991512484412</v>
      </c>
      <c r="F185" s="38">
        <f t="shared" si="16"/>
        <v>0.8653804356025363</v>
      </c>
      <c r="G185" s="38">
        <f t="shared" si="17"/>
        <v>0.99562749400468797</v>
      </c>
      <c r="H185" s="24">
        <f>Расчет!L200*E185*240</f>
        <v>12484.223157141838</v>
      </c>
      <c r="I185" s="24">
        <f>Расчет!M200*E185*240</f>
        <v>75349.213531490037</v>
      </c>
      <c r="J185" s="37">
        <f>Расчет!N200*E185*240</f>
        <v>107184.12495624277</v>
      </c>
      <c r="K185" s="80">
        <f>Расчет!L200*F185*240</f>
        <v>16921.348103387423</v>
      </c>
      <c r="L185" s="80">
        <f>Расчет!M200*F185*240</f>
        <v>102129.72448777629</v>
      </c>
      <c r="M185" s="80">
        <f>Расчет!N200*F185*240</f>
        <v>145279.35512783565</v>
      </c>
      <c r="N185" s="24">
        <f>Расчет!L200*G185*240</f>
        <v>19468.153790218668</v>
      </c>
      <c r="O185" s="24">
        <f>Расчет!M200*G185*240</f>
        <v>117501.10988394974</v>
      </c>
      <c r="P185" s="24">
        <f>Расчет!N200*G185*240</f>
        <v>167145.12407000875</v>
      </c>
      <c r="Q185" s="24">
        <v>177</v>
      </c>
      <c r="R185" s="85"/>
      <c r="S185" s="86">
        <f>Расчет!N200*F185*1000/(_sk*240)</f>
        <v>2.8024566961388051</v>
      </c>
      <c r="T185" s="85"/>
      <c r="U185" s="85"/>
    </row>
    <row r="186" spans="1:21">
      <c r="A186" s="34">
        <f>796*(SQRT(SIN(Расчет!D201*PI()/180)^2+0.002514)-SIN(Расчет!D201*PI()/180))</f>
        <v>1.2914261057618019</v>
      </c>
      <c r="B186" s="9">
        <f t="shared" si="14"/>
        <v>0.5663771266582176</v>
      </c>
      <c r="C186" s="29">
        <f t="shared" si="18"/>
        <v>0.71737242438468751</v>
      </c>
      <c r="D186" s="29">
        <f t="shared" si="19"/>
        <v>0.79993122779714365</v>
      </c>
      <c r="E186" s="38">
        <f t="shared" si="15"/>
        <v>0.63683245174716396</v>
      </c>
      <c r="F186" s="38">
        <f t="shared" si="16"/>
        <v>0.86412353731978164</v>
      </c>
      <c r="G186" s="38">
        <f t="shared" si="17"/>
        <v>0.99465068412537316</v>
      </c>
      <c r="H186" s="24">
        <f>Расчет!L201*E186*240</f>
        <v>12318.293412885172</v>
      </c>
      <c r="I186" s="24">
        <f>Расчет!M201*E186*240</f>
        <v>76989.333830532327</v>
      </c>
      <c r="J186" s="37">
        <f>Расчет!N201*E186*240</f>
        <v>106463.9991649476</v>
      </c>
      <c r="K186" s="80">
        <f>Расчет!L201*F186*240</f>
        <v>16714.800334816176</v>
      </c>
      <c r="L186" s="80">
        <f>Расчет!M201*F186*240</f>
        <v>104467.50209260109</v>
      </c>
      <c r="M186" s="80">
        <f>Расчет!N201*F186*240</f>
        <v>144461.93390934478</v>
      </c>
      <c r="N186" s="24">
        <f>Расчет!L201*G186*240</f>
        <v>19239.595810120209</v>
      </c>
      <c r="O186" s="24">
        <f>Расчет!M201*G186*240</f>
        <v>120247.4738132513</v>
      </c>
      <c r="P186" s="24">
        <f>Расчет!N201*G186*240</f>
        <v>166283.12409899087</v>
      </c>
      <c r="Q186" s="24">
        <v>178</v>
      </c>
      <c r="R186" s="85"/>
      <c r="S186" s="86">
        <f>Расчет!N201*F186*1000/(_sk*240)</f>
        <v>2.786688539917916</v>
      </c>
      <c r="T186" s="85"/>
      <c r="U186" s="85"/>
    </row>
    <row r="187" spans="1:21">
      <c r="A187" s="34">
        <f>796*(SQRT(SIN(Расчет!D202*PI()/180)^2+0.002514)-SIN(Расчет!D202*PI()/180))</f>
        <v>1.2970478561338017</v>
      </c>
      <c r="B187" s="9">
        <f t="shared" si="14"/>
        <v>0.56661132467605757</v>
      </c>
      <c r="C187" s="29">
        <f t="shared" si="18"/>
        <v>0.71756772169062133</v>
      </c>
      <c r="D187" s="29">
        <f t="shared" si="19"/>
        <v>0.80007449930871211</v>
      </c>
      <c r="E187" s="38">
        <f t="shared" si="15"/>
        <v>0.63514090831058534</v>
      </c>
      <c r="F187" s="38">
        <f t="shared" si="16"/>
        <v>0.86281601852372491</v>
      </c>
      <c r="G187" s="38">
        <f t="shared" si="17"/>
        <v>0.99363402059977501</v>
      </c>
      <c r="H187" s="24">
        <f>Расчет!L202*E187*240</f>
        <v>12147.183034119062</v>
      </c>
      <c r="I187" s="24">
        <f>Расчет!M202*E187*240</f>
        <v>78617.351618704895</v>
      </c>
      <c r="J187" s="37">
        <f>Расчет!N202*E187*240</f>
        <v>105720.02689861237</v>
      </c>
      <c r="K187" s="80">
        <f>Расчет!L202*F187*240</f>
        <v>16501.510081684773</v>
      </c>
      <c r="L187" s="80">
        <f>Расчет!M202*F187*240</f>
        <v>106798.83695565793</v>
      </c>
      <c r="M187" s="80">
        <f>Расчет!N202*F187*240</f>
        <v>143616.84390556772</v>
      </c>
      <c r="N187" s="24">
        <f>Расчет!L202*G187*240</f>
        <v>19003.427679155113</v>
      </c>
      <c r="O187" s="24">
        <f>Расчет!M202*G187*240</f>
        <v>122991.4089230742</v>
      </c>
      <c r="P187" s="24">
        <f>Расчет!N202*G187*240</f>
        <v>165391.6698022171</v>
      </c>
      <c r="Q187" s="24">
        <v>179</v>
      </c>
      <c r="R187" s="85"/>
      <c r="S187" s="86">
        <f>Расчет!N202*F187*1000/(_sk*240)</f>
        <v>2.7703866494129574</v>
      </c>
      <c r="T187" s="85"/>
      <c r="U187" s="85"/>
    </row>
    <row r="188" spans="1:21">
      <c r="A188" s="34">
        <f>796*(SQRT(SIN(Расчет!D203*PI()/180)^2+0.002514)-SIN(Расчет!D203*PI()/180))</f>
        <v>1.3029142368035274</v>
      </c>
      <c r="B188" s="9">
        <f t="shared" si="14"/>
        <v>0.56685541391901861</v>
      </c>
      <c r="C188" s="29">
        <f t="shared" si="18"/>
        <v>0.71777127342942071</v>
      </c>
      <c r="D188" s="29">
        <f t="shared" si="19"/>
        <v>0.80022382535217063</v>
      </c>
      <c r="E188" s="38">
        <f t="shared" si="15"/>
        <v>0.63338309996098585</v>
      </c>
      <c r="F188" s="38">
        <f t="shared" si="16"/>
        <v>0.86145605347980314</v>
      </c>
      <c r="G188" s="38">
        <f t="shared" si="17"/>
        <v>0.99257602094265562</v>
      </c>
      <c r="H188" s="24">
        <f>Расчет!L203*E188*240</f>
        <v>11970.819970587299</v>
      </c>
      <c r="I188" s="24">
        <f>Расчет!M203*E188*240</f>
        <v>80232.079811227493</v>
      </c>
      <c r="J188" s="37">
        <f>Расчет!N203*E188*240</f>
        <v>104951.74362948084</v>
      </c>
      <c r="K188" s="80">
        <f>Расчет!L203*F188*240</f>
        <v>16281.355358888724</v>
      </c>
      <c r="L188" s="80">
        <f>Расчет!M203*F188*240</f>
        <v>109122.60027290585</v>
      </c>
      <c r="M188" s="80">
        <f>Расчет!N203*F188*240</f>
        <v>142743.49106953698</v>
      </c>
      <c r="N188" s="24">
        <f>Расчет!L203*G188*240</f>
        <v>18759.497774030136</v>
      </c>
      <c r="O188" s="24">
        <f>Расчет!M203*G188*240</f>
        <v>125731.86517904738</v>
      </c>
      <c r="P188" s="24">
        <f>Расчет!N203*G188*240</f>
        <v>164470.10362158457</v>
      </c>
      <c r="Q188" s="24">
        <v>180</v>
      </c>
      <c r="R188" s="85"/>
      <c r="S188" s="86">
        <f>Расчет!N203*F188*1000/(_sk*240)</f>
        <v>2.7535395653845867</v>
      </c>
      <c r="T188" s="85"/>
      <c r="U188" s="85"/>
    </row>
    <row r="189" spans="1:21">
      <c r="A189" s="34">
        <f>796*(SQRT(SIN(Расчет!D204*PI()/180)^2+0.002514)-SIN(Расчет!D204*PI()/180))</f>
        <v>1.3090358732947589</v>
      </c>
      <c r="B189" s="9">
        <f t="shared" si="14"/>
        <v>0.56710979757543134</v>
      </c>
      <c r="C189" s="29">
        <f t="shared" si="18"/>
        <v>0.71798341662190912</v>
      </c>
      <c r="D189" s="29">
        <f t="shared" si="19"/>
        <v>0.80037945304013769</v>
      </c>
      <c r="E189" s="38">
        <f t="shared" si="15"/>
        <v>0.63155675688775903</v>
      </c>
      <c r="F189" s="38">
        <f t="shared" si="16"/>
        <v>0.86004173836851483</v>
      </c>
      <c r="G189" s="38">
        <f t="shared" si="17"/>
        <v>0.99147513612481797</v>
      </c>
      <c r="H189" s="24">
        <f>Расчет!L204*E189*240</f>
        <v>11789.134970864867</v>
      </c>
      <c r="I189" s="24">
        <f>Расчет!M204*E189*240</f>
        <v>81832.255235331235</v>
      </c>
      <c r="J189" s="37">
        <f>Расчет!N204*E189*240</f>
        <v>104158.68543037008</v>
      </c>
      <c r="K189" s="80">
        <f>Расчет!L204*F189*240</f>
        <v>16054.215276182396</v>
      </c>
      <c r="L189" s="80">
        <f>Расчет!M204*F189*240</f>
        <v>111437.57750931344</v>
      </c>
      <c r="M189" s="80">
        <f>Расчет!N204*F189*240</f>
        <v>141841.27698222882</v>
      </c>
      <c r="N189" s="24">
        <f>Расчет!L204*G189*240</f>
        <v>18507.654415150868</v>
      </c>
      <c r="O189" s="24">
        <f>Расчет!M204*G189*240</f>
        <v>128467.70383500183</v>
      </c>
      <c r="P189" s="24">
        <f>Расчет!N204*G189*240</f>
        <v>163517.76097617092</v>
      </c>
      <c r="Q189" s="24">
        <v>181</v>
      </c>
      <c r="R189" s="85"/>
      <c r="S189" s="86">
        <f>Расчет!N204*F189*1000/(_sk*240)</f>
        <v>2.7361357442559573</v>
      </c>
      <c r="T189" s="85"/>
      <c r="U189" s="85"/>
    </row>
    <row r="190" spans="1:21">
      <c r="A190" s="34">
        <f>796*(SQRT(SIN(Расчет!D205*PI()/180)^2+0.002514)-SIN(Расчет!D205*PI()/180))</f>
        <v>1.3154239756974921</v>
      </c>
      <c r="B190" s="9">
        <f t="shared" si="14"/>
        <v>0.56737489913567485</v>
      </c>
      <c r="C190" s="29">
        <f t="shared" si="18"/>
        <v>0.71820450529990465</v>
      </c>
      <c r="D190" s="29">
        <f t="shared" si="19"/>
        <v>0.80054164195155442</v>
      </c>
      <c r="E190" s="38">
        <f t="shared" si="15"/>
        <v>0.62965952245944001</v>
      </c>
      <c r="F190" s="38">
        <f t="shared" si="16"/>
        <v>0.85857108877636845</v>
      </c>
      <c r="G190" s="38">
        <f t="shared" si="17"/>
        <v>0.99032974810458696</v>
      </c>
      <c r="H190" s="24">
        <f>Расчет!L205*E190*240</f>
        <v>11602.062141998305</v>
      </c>
      <c r="I190" s="24">
        <f>Расчет!M205*E190*240</f>
        <v>83416.535917310932</v>
      </c>
      <c r="J190" s="37">
        <f>Расчет!N205*E190*240</f>
        <v>103340.39064815857</v>
      </c>
      <c r="K190" s="80">
        <f>Расчет!L205*F190*240</f>
        <v>15819.970587275964</v>
      </c>
      <c r="L190" s="80">
        <f>Расчет!M205*F190*240</f>
        <v>113742.46479229904</v>
      </c>
      <c r="M190" s="80">
        <f>Расчет!N205*F190*240</f>
        <v>140909.60042469625</v>
      </c>
      <c r="N190" s="24">
        <f>Расчет!L205*G190*240</f>
        <v>18247.746391096742</v>
      </c>
      <c r="O190" s="24">
        <f>Расчет!M205*G190*240</f>
        <v>131197.69344561786</v>
      </c>
      <c r="P190" s="24">
        <f>Расчет!N205*G190*240</f>
        <v>162533.97175647868</v>
      </c>
      <c r="Q190" s="24">
        <v>182</v>
      </c>
      <c r="R190" s="85"/>
      <c r="S190" s="86">
        <f>Расчет!N205*F190*1000/(_sk*240)</f>
        <v>2.7181635884393565</v>
      </c>
      <c r="T190" s="85"/>
      <c r="U190" s="85"/>
    </row>
    <row r="191" spans="1:21">
      <c r="A191" s="34">
        <f>796*(SQRT(SIN(Расчет!D206*PI()/180)^2+0.002514)-SIN(Расчет!D206*PI()/180))</f>
        <v>1.3220903723588413</v>
      </c>
      <c r="B191" s="9">
        <f t="shared" si="14"/>
        <v>0.56765116338029309</v>
      </c>
      <c r="C191" s="29">
        <f t="shared" si="18"/>
        <v>0.71843491133835913</v>
      </c>
      <c r="D191" s="29">
        <f t="shared" si="19"/>
        <v>0.80071066474082131</v>
      </c>
      <c r="E191" s="38">
        <f t="shared" si="15"/>
        <v>0.62768895144207548</v>
      </c>
      <c r="F191" s="38">
        <f t="shared" si="16"/>
        <v>0.85704203716452898</v>
      </c>
      <c r="G191" s="38">
        <f t="shared" si="17"/>
        <v>0.98913816729794746</v>
      </c>
      <c r="H191" s="24">
        <f>Расчет!L206*E191*240</f>
        <v>11409.539552242517</v>
      </c>
      <c r="I191" s="24">
        <f>Расчет!M206*E191*240</f>
        <v>84983.498445192177</v>
      </c>
      <c r="J191" s="37">
        <f>Расчет!N206*E191*240</f>
        <v>102496.40172939024</v>
      </c>
      <c r="K191" s="80">
        <f>Расчет!L206*F191*240</f>
        <v>15578.504287032321</v>
      </c>
      <c r="L191" s="80">
        <f>Расчет!M206*F191*240</f>
        <v>116035.86532071914</v>
      </c>
      <c r="M191" s="80">
        <f>Расчет!N206*F191*240</f>
        <v>139947.85910820193</v>
      </c>
      <c r="N191" s="24">
        <f>Расчет!L206*G191*240</f>
        <v>17979.623532468802</v>
      </c>
      <c r="O191" s="24">
        <f>Расчет!M206*G191*240</f>
        <v>133920.50586444428</v>
      </c>
      <c r="P191" s="24">
        <f>Расчет!N206*G191*240</f>
        <v>161518.06197691071</v>
      </c>
      <c r="Q191" s="24">
        <v>183</v>
      </c>
      <c r="R191" s="85"/>
      <c r="S191" s="86">
        <f>Расчет!N206*F191*1000/(_sk*240)</f>
        <v>2.6996114797106849</v>
      </c>
      <c r="T191" s="85"/>
      <c r="U191" s="85"/>
    </row>
    <row r="192" spans="1:21">
      <c r="A192" s="34">
        <f>796*(SQRT(SIN(Расчет!D207*PI()/180)^2+0.002514)-SIN(Расчет!D207*PI()/180))</f>
        <v>1.3290475458176627</v>
      </c>
      <c r="B192" s="9">
        <f t="shared" si="14"/>
        <v>0.56793905741794892</v>
      </c>
      <c r="C192" s="29">
        <f t="shared" si="18"/>
        <v>0.71867502532988792</v>
      </c>
      <c r="D192" s="29">
        <f t="shared" si="19"/>
        <v>0.80088680777789667</v>
      </c>
      <c r="E192" s="38">
        <f t="shared" si="15"/>
        <v>0.62564250831862411</v>
      </c>
      <c r="F192" s="38">
        <f t="shared" si="16"/>
        <v>0.85545243032306917</v>
      </c>
      <c r="G192" s="38">
        <f t="shared" si="17"/>
        <v>0.98789862998999445</v>
      </c>
      <c r="H192" s="24">
        <f>Расчет!L207*E192*240</f>
        <v>11211.509878411274</v>
      </c>
      <c r="I192" s="24">
        <f>Расчет!M207*E192*240</f>
        <v>86531.63543321703</v>
      </c>
      <c r="J192" s="37">
        <f>Расчет!N207*E192*240</f>
        <v>101626.26720493208</v>
      </c>
      <c r="K192" s="80">
        <f>Расчет!L207*F192*240</f>
        <v>15329.702258967367</v>
      </c>
      <c r="L192" s="80">
        <f>Расчет!M207*F192*240</f>
        <v>118316.2858132985</v>
      </c>
      <c r="M192" s="80">
        <f>Расчет!N207*F192*240</f>
        <v>138955.45157050967</v>
      </c>
      <c r="N192" s="24">
        <f>Расчет!L207*G192*240</f>
        <v>17703.13733759462</v>
      </c>
      <c r="O192" s="24">
        <f>Расчет!M207*G192*240</f>
        <v>136634.71224965685</v>
      </c>
      <c r="P192" s="24">
        <f>Расчет!N207*G192*240</f>
        <v>160469.35559503271</v>
      </c>
      <c r="Q192" s="24">
        <v>184</v>
      </c>
      <c r="R192" s="85"/>
      <c r="S192" s="86">
        <f>Расчет!N207*F192*1000/(_sk*240)</f>
        <v>2.6804678157891528</v>
      </c>
      <c r="T192" s="85"/>
      <c r="U192" s="85"/>
    </row>
    <row r="193" spans="1:21">
      <c r="A193" s="34">
        <f>796*(SQRT(SIN(Расчет!D208*PI()/180)^2+0.002514)-SIN(Расчет!D208*PI()/180))</f>
        <v>1.3363086711528425</v>
      </c>
      <c r="B193" s="9">
        <f t="shared" si="14"/>
        <v>0.56823907177551991</v>
      </c>
      <c r="C193" s="29">
        <f t="shared" si="18"/>
        <v>0.71892525750369951</v>
      </c>
      <c r="D193" s="29">
        <f t="shared" si="19"/>
        <v>0.80107037182081486</v>
      </c>
      <c r="E193" s="38">
        <f t="shared" si="15"/>
        <v>0.62351756573006534</v>
      </c>
      <c r="F193" s="38">
        <f t="shared" si="16"/>
        <v>0.85380002682023037</v>
      </c>
      <c r="G193" s="38">
        <f t="shared" si="17"/>
        <v>0.9866092956912702</v>
      </c>
      <c r="H193" s="24">
        <f>Расчет!L208*E193*240</f>
        <v>11007.921099190673</v>
      </c>
      <c r="I193" s="24">
        <f>Расчет!M208*E193*240</f>
        <v>88059.353117192208</v>
      </c>
      <c r="J193" s="37">
        <f>Расчет!N208*E193*240</f>
        <v>100729.54384030199</v>
      </c>
      <c r="K193" s="80">
        <f>Расчет!L208*F193*240</f>
        <v>15073.453975140812</v>
      </c>
      <c r="L193" s="80">
        <f>Расчет!M208*F193*240</f>
        <v>120582.13302330626</v>
      </c>
      <c r="M193" s="80">
        <f>Расчет!N208*F193*240</f>
        <v>137931.77924625136</v>
      </c>
      <c r="N193" s="24">
        <f>Расчет!L208*G193*240</f>
        <v>17418.141652482882</v>
      </c>
      <c r="O193" s="24">
        <f>Расчет!M208*G193*240</f>
        <v>139338.77910280754</v>
      </c>
      <c r="P193" s="24">
        <f>Расчет!N208*G193*240</f>
        <v>159387.17650595814</v>
      </c>
      <c r="Q193" s="24">
        <v>185</v>
      </c>
      <c r="R193" s="85"/>
      <c r="S193" s="86">
        <f>Расчет!N208*F193*1000/(_sk*240)</f>
        <v>2.660721050274911</v>
      </c>
      <c r="T193" s="85"/>
      <c r="U193" s="85"/>
    </row>
    <row r="194" spans="1:21">
      <c r="A194" s="34">
        <f>796*(SQRT(SIN(Расчет!D209*PI()/180)^2+0.002514)-SIN(Расчет!D209*PI()/180))</f>
        <v>1.3438876569327771</v>
      </c>
      <c r="B194" s="9">
        <f t="shared" si="14"/>
        <v>0.5685517215428153</v>
      </c>
      <c r="C194" s="29">
        <f t="shared" si="18"/>
        <v>0.71918603869108888</v>
      </c>
      <c r="D194" s="29">
        <f t="shared" si="19"/>
        <v>0.80126167272219495</v>
      </c>
      <c r="E194" s="38">
        <f t="shared" si="15"/>
        <v>0.62131140306024346</v>
      </c>
      <c r="F194" s="38">
        <f t="shared" si="16"/>
        <v>0.8520824944567954</v>
      </c>
      <c r="G194" s="38">
        <f t="shared" si="17"/>
        <v>0.98526824444286243</v>
      </c>
      <c r="H194" s="24">
        <f>Расчет!L209*E194*240</f>
        <v>10798.727235532308</v>
      </c>
      <c r="I194" s="24">
        <f>Расчет!M209*E194*240</f>
        <v>89564.969112527746</v>
      </c>
      <c r="J194" s="37">
        <f>Расчет!N209*E194*240</f>
        <v>99805.798957654333</v>
      </c>
      <c r="K194" s="80">
        <f>Расчет!L209*F194*240</f>
        <v>14809.653250350402</v>
      </c>
      <c r="L194" s="80">
        <f>Расчет!M209*F194*240</f>
        <v>122831.71034919612</v>
      </c>
      <c r="M194" s="80">
        <f>Расчет!N209*F194*240</f>
        <v>136876.24871878559</v>
      </c>
      <c r="N194" s="24">
        <f>Расчет!L209*G194*240</f>
        <v>17124.493407275517</v>
      </c>
      <c r="O194" s="24">
        <f>Расчет!M209*G194*240</f>
        <v>142031.06436873646</v>
      </c>
      <c r="P194" s="24">
        <f>Расчет!N209*G194*240</f>
        <v>158270.85071974862</v>
      </c>
      <c r="Q194" s="24">
        <v>186</v>
      </c>
      <c r="R194" s="85"/>
      <c r="S194" s="86">
        <f>Расчет!N209*F194*1000/(_sk*240)</f>
        <v>2.6403597360876851</v>
      </c>
      <c r="T194" s="85"/>
      <c r="U194" s="85"/>
    </row>
    <row r="195" spans="1:21">
      <c r="A195" s="34">
        <f>796*(SQRT(SIN(Расчет!D210*PI()/180)^2+0.002514)-SIN(Расчет!D210*PI()/180))</f>
        <v>1.3517991889727536</v>
      </c>
      <c r="B195" s="9">
        <f t="shared" si="14"/>
        <v>0.56887754757457198</v>
      </c>
      <c r="C195" s="29">
        <f t="shared" si="18"/>
        <v>0.71945782133981895</v>
      </c>
      <c r="D195" s="29">
        <f t="shared" si="19"/>
        <v>0.80146104217142833</v>
      </c>
      <c r="E195" s="38">
        <f t="shared" si="15"/>
        <v>0.61902120518800652</v>
      </c>
      <c r="F195" s="38">
        <f t="shared" si="16"/>
        <v>0.85029740773651263</v>
      </c>
      <c r="G195" s="38">
        <f t="shared" si="17"/>
        <v>0.98387347407451531</v>
      </c>
      <c r="H195" s="24">
        <f>Расчет!L210*E195*240</f>
        <v>10583.88913896639</v>
      </c>
      <c r="I195" s="24">
        <f>Расчет!M210*E195*240</f>
        <v>91046.710369653461</v>
      </c>
      <c r="J195" s="37">
        <f>Расчет!N210*E195*240</f>
        <v>98854.612934641656</v>
      </c>
      <c r="K195" s="80">
        <f>Расчет!L210*F195*240</f>
        <v>14538.199052325639</v>
      </c>
      <c r="L195" s="80">
        <f>Расчет!M210*F195*240</f>
        <v>125063.21457395099</v>
      </c>
      <c r="M195" s="80">
        <f>Расчет!N210*F195*240</f>
        <v>135788.27416032227</v>
      </c>
      <c r="N195" s="24">
        <f>Расчет!L210*G195*240</f>
        <v>16822.053411258723</v>
      </c>
      <c r="O195" s="24">
        <f>Расчет!M210*G195*240</f>
        <v>144709.81362785585</v>
      </c>
      <c r="P195" s="24">
        <f>Расчет!N210*G195*240</f>
        <v>157119.70872913455</v>
      </c>
      <c r="Q195" s="24">
        <v>187</v>
      </c>
      <c r="R195" s="85"/>
      <c r="S195" s="86">
        <f>Расчет!N210*F195*1000/(_sk*240)</f>
        <v>2.6193725725370811</v>
      </c>
      <c r="T195" s="85"/>
      <c r="U195" s="85"/>
    </row>
    <row r="196" spans="1:21">
      <c r="A196" s="34">
        <f>796*(SQRT(SIN(Расчет!D211*PI()/180)^2+0.002514)-SIN(Расчет!D211*PI()/180))</f>
        <v>1.3600587771248747</v>
      </c>
      <c r="B196" s="9">
        <f t="shared" si="14"/>
        <v>0.56921711775243478</v>
      </c>
      <c r="C196" s="29">
        <f t="shared" si="18"/>
        <v>0.71974108057976538</v>
      </c>
      <c r="D196" s="29">
        <f t="shared" si="19"/>
        <v>0.80166882847426646</v>
      </c>
      <c r="E196" s="38">
        <f t="shared" si="15"/>
        <v>0.61664406143276829</v>
      </c>
      <c r="F196" s="38">
        <f t="shared" si="16"/>
        <v>0.84844224536515389</v>
      </c>
      <c r="G196" s="38">
        <f t="shared" si="17"/>
        <v>0.98242289742101774</v>
      </c>
      <c r="H196" s="24">
        <f>Расчет!L211*E196*240</f>
        <v>10363.375328365455</v>
      </c>
      <c r="I196" s="24">
        <f>Расчет!M211*E196*240</f>
        <v>92502.71136453448</v>
      </c>
      <c r="J196" s="37">
        <f>Расчет!N211*E196*240</f>
        <v>97875.581884603904</v>
      </c>
      <c r="K196" s="80">
        <f>Расчет!L211*F196*240</f>
        <v>14258.99636936483</v>
      </c>
      <c r="L196" s="80">
        <f>Расчет!M211*F196*240</f>
        <v>127274.73276907128</v>
      </c>
      <c r="M196" s="80">
        <f>Расчет!N211*F196*240</f>
        <v>134667.27996641581</v>
      </c>
      <c r="N196" s="24">
        <f>Расчет!L211*G196*240</f>
        <v>16510.687208270996</v>
      </c>
      <c r="O196" s="24">
        <f>Расчет!M211*G196*240</f>
        <v>147373.15641521703</v>
      </c>
      <c r="P196" s="24">
        <f>Расчет!N211*G196*240</f>
        <v>155933.08807422008</v>
      </c>
      <c r="Q196" s="24">
        <v>188</v>
      </c>
      <c r="R196" s="85"/>
      <c r="S196" s="86">
        <f>Расчет!N211*F196*1000/(_sk*240)</f>
        <v>2.5977484561422806</v>
      </c>
      <c r="T196" s="85"/>
      <c r="U196" s="85"/>
    </row>
    <row r="197" spans="1:21">
      <c r="A197" s="34">
        <f>796*(SQRT(SIN(Расчет!D212*PI()/180)^2+0.002514)-SIN(Расчет!D212*PI()/180))</f>
        <v>1.3686828053505384</v>
      </c>
      <c r="B197" s="9">
        <f t="shared" si="14"/>
        <v>0.56957102830988893</v>
      </c>
      <c r="C197" s="29">
        <f t="shared" si="18"/>
        <v>0.7200363153424334</v>
      </c>
      <c r="D197" s="29">
        <f t="shared" si="19"/>
        <v>0.80188539737169884</v>
      </c>
      <c r="E197" s="38">
        <f t="shared" si="15"/>
        <v>0.61417696472076666</v>
      </c>
      <c r="F197" s="38">
        <f t="shared" si="16"/>
        <v>0.84651438779133392</v>
      </c>
      <c r="G197" s="38">
        <f t="shared" si="17"/>
        <v>0.98091433950225937</v>
      </c>
      <c r="H197" s="24">
        <f>Расчет!L212*E197*240</f>
        <v>10137.162875297761</v>
      </c>
      <c r="I197" s="24">
        <f>Расчет!M212*E197*240</f>
        <v>93931.012564830191</v>
      </c>
      <c r="J197" s="37">
        <f>Расчет!N212*E197*240</f>
        <v>96868.320521352216</v>
      </c>
      <c r="K197" s="80">
        <f>Расчет!L212*F197*240</f>
        <v>13971.957136531748</v>
      </c>
      <c r="L197" s="80">
        <f>Расчет!M212*F197*240</f>
        <v>129464.23940221863</v>
      </c>
      <c r="M197" s="80">
        <f>Расчет!N212*F197*240</f>
        <v>133512.70358989836</v>
      </c>
      <c r="N197" s="24">
        <f>Расчет!L212*G197*240</f>
        <v>16190.265994053343</v>
      </c>
      <c r="O197" s="24">
        <f>Расчет!M212*G197*240</f>
        <v>150019.10270389114</v>
      </c>
      <c r="P197" s="24">
        <f>Расчет!N212*G197*240</f>
        <v>154710.33610987943</v>
      </c>
      <c r="Q197" s="24">
        <v>189</v>
      </c>
      <c r="R197" s="85"/>
      <c r="S197" s="86">
        <f>Расчет!N212*F197*1000/(_sk*240)</f>
        <v>2.5754765352989653</v>
      </c>
      <c r="T197" s="85"/>
      <c r="U197" s="85"/>
    </row>
    <row r="198" spans="1:21">
      <c r="A198" s="34">
        <f>796*(SQRT(SIN(Расчет!D213*PI()/180)^2+0.002514)-SIN(Расчет!D213*PI()/180))</f>
        <v>1.3776885853489902</v>
      </c>
      <c r="B198" s="9">
        <f t="shared" si="14"/>
        <v>0.56993990522320548</v>
      </c>
      <c r="C198" s="29">
        <f t="shared" si="18"/>
        <v>0.72034404953704489</v>
      </c>
      <c r="D198" s="29">
        <f t="shared" si="19"/>
        <v>0.80211113290007752</v>
      </c>
      <c r="E198" s="38">
        <f t="shared" si="15"/>
        <v>0.61161681100182608</v>
      </c>
      <c r="F198" s="38">
        <f t="shared" si="16"/>
        <v>0.84451111480384289</v>
      </c>
      <c r="G198" s="38">
        <f t="shared" si="17"/>
        <v>0.97934553467332885</v>
      </c>
      <c r="H198" s="24">
        <f>Расчет!L213*E198*240</f>
        <v>9905.2383376853977</v>
      </c>
      <c r="I198" s="24">
        <f>Расчет!M213*E198*240</f>
        <v>95329.559215217174</v>
      </c>
      <c r="J198" s="37">
        <f>Расчет!N213*E198*240</f>
        <v>95832.465210657887</v>
      </c>
      <c r="K198" s="80">
        <f>Расчет!L213*F198*240</f>
        <v>13677.001221164086</v>
      </c>
      <c r="L198" s="80">
        <f>Расчет!M213*F198*240</f>
        <v>131629.59369074902</v>
      </c>
      <c r="M198" s="80">
        <f>Расчет!N213*F198*240</f>
        <v>132323.99857827247</v>
      </c>
      <c r="N198" s="24">
        <f>Расчет!L213*G198*240</f>
        <v>15860.667596754955</v>
      </c>
      <c r="O198" s="24">
        <f>Расчет!M213*G198*240</f>
        <v>152645.53959345125</v>
      </c>
      <c r="P198" s="24">
        <f>Расчет!N213*G198*240</f>
        <v>153450.81298053911</v>
      </c>
      <c r="Q198" s="24">
        <v>190</v>
      </c>
      <c r="R198" s="85"/>
      <c r="S198" s="86">
        <f>Расчет!N213*F198*1000/(_sk*240)</f>
        <v>2.552546268870997</v>
      </c>
      <c r="T198" s="85"/>
      <c r="U198" s="85"/>
    </row>
    <row r="199" spans="1:21">
      <c r="A199" s="34">
        <f>796*(SQRT(SIN(Расчет!D214*PI()/180)^2+0.002514)-SIN(Расчет!D214*PI()/180))</f>
        <v>1.3870944140460391</v>
      </c>
      <c r="B199" s="9">
        <f t="shared" si="14"/>
        <v>0.57032440567171871</v>
      </c>
      <c r="C199" s="29">
        <f t="shared" si="18"/>
        <v>0.72066483328613029</v>
      </c>
      <c r="D199" s="29">
        <f t="shared" si="19"/>
        <v>0.80234643829461072</v>
      </c>
      <c r="E199" s="38">
        <f t="shared" si="15"/>
        <v>0.60896039894782517</v>
      </c>
      <c r="F199" s="38">
        <f t="shared" si="16"/>
        <v>0.84242960320101246</v>
      </c>
      <c r="G199" s="38">
        <f t="shared" si="17"/>
        <v>0.97771412375130595</v>
      </c>
      <c r="H199" s="24">
        <f>Расчет!L214*E199*240</f>
        <v>9667.5987409753961</v>
      </c>
      <c r="I199" s="24">
        <f>Расчет!M214*E199*240</f>
        <v>96696.20048810447</v>
      </c>
      <c r="J199" s="37">
        <f>Расчет!N214*E199*240</f>
        <v>94767.677209012792</v>
      </c>
      <c r="K199" s="80">
        <f>Расчет!L214*F199*240</f>
        <v>13374.057468003431</v>
      </c>
      <c r="L199" s="80">
        <f>Расчет!M214*F199*240</f>
        <v>133768.53724640762</v>
      </c>
      <c r="M199" s="80">
        <f>Расчет!N214*F199*240</f>
        <v>131100.63781718988</v>
      </c>
      <c r="N199" s="24">
        <f>Расчет!L214*G199*240</f>
        <v>15521.777521401413</v>
      </c>
      <c r="O199" s="24">
        <f>Расчет!M214*G199*240</f>
        <v>155250.22824744933</v>
      </c>
      <c r="P199" s="24">
        <f>Расчет!N214*G199*240</f>
        <v>152153.89480571981</v>
      </c>
      <c r="Q199" s="24">
        <v>191</v>
      </c>
      <c r="R199" s="85"/>
      <c r="S199" s="86">
        <f>Расчет!N214*F199*1000/(_sk*240)</f>
        <v>2.5289474887575207</v>
      </c>
      <c r="T199" s="85"/>
      <c r="U199" s="85"/>
    </row>
    <row r="200" spans="1:21">
      <c r="A200" s="34">
        <f>796*(SQRT(SIN(Расчет!D215*PI()/180)^2+0.002514)-SIN(Расчет!D215*PI()/180))</f>
        <v>1.3969196352774351</v>
      </c>
      <c r="B200" s="9">
        <f t="shared" si="14"/>
        <v>0.57072521957088684</v>
      </c>
      <c r="C200" s="29">
        <f t="shared" si="18"/>
        <v>0.72099924422368522</v>
      </c>
      <c r="D200" s="29">
        <f t="shared" si="19"/>
        <v>0.80259173693843922</v>
      </c>
      <c r="E200" s="38">
        <f t="shared" si="15"/>
        <v>0.60620442996654866</v>
      </c>
      <c r="F200" s="38">
        <f t="shared" si="16"/>
        <v>0.84026692454925478</v>
      </c>
      <c r="G200" s="38">
        <f t="shared" si="17"/>
        <v>0.97601765112635253</v>
      </c>
      <c r="H200" s="24">
        <f>Расчет!L215*E200*240</f>
        <v>9424.2526054812915</v>
      </c>
      <c r="I200" s="24">
        <f>Расчет!M215*E200*240</f>
        <v>98028.689048693166</v>
      </c>
      <c r="J200" s="37">
        <f>Расчет!N215*E200*240</f>
        <v>93673.646088648311</v>
      </c>
      <c r="K200" s="80">
        <f>Расчет!L215*F200*240</f>
        <v>13063.064803766021</v>
      </c>
      <c r="L200" s="80">
        <f>Расчет!M215*F200*240</f>
        <v>135878.69205951848</v>
      </c>
      <c r="M200" s="80">
        <f>Расчет!N215*F200*240</f>
        <v>129842.11698117621</v>
      </c>
      <c r="N200" s="24">
        <f>Расчет!L215*G200*240</f>
        <v>15173.490058676791</v>
      </c>
      <c r="O200" s="24">
        <f>Расчет!M215*G200*240</f>
        <v>157830.80112690819</v>
      </c>
      <c r="P200" s="24">
        <f>Расчет!N215*G200*240</f>
        <v>150818.97707829167</v>
      </c>
      <c r="Q200" s="24">
        <v>192</v>
      </c>
      <c r="R200" s="85"/>
      <c r="S200" s="86">
        <f>Расчет!N215*F200*1000/(_sk*240)</f>
        <v>2.5046704664578741</v>
      </c>
      <c r="T200" s="85"/>
      <c r="U200" s="85"/>
    </row>
    <row r="201" spans="1:21">
      <c r="A201" s="34">
        <f>796*(SQRT(SIN(Расчет!D216*PI()/180)^2+0.002514)-SIN(Расчет!D216*PI()/180))</f>
        <v>1.4071847060400207</v>
      </c>
      <c r="B201" s="9">
        <f t="shared" ref="B201:B264" si="20">-0.00000292*A201^4+0.00021*A201^3-0.0052376*A201^2+0.0541867*A201+0.50469</f>
        <v>0.57114307118189456</v>
      </c>
      <c r="C201" s="29">
        <f t="shared" si="18"/>
        <v>0.72134788885923029</v>
      </c>
      <c r="D201" s="29">
        <f t="shared" si="19"/>
        <v>0.80284747335971052</v>
      </c>
      <c r="E201" s="38">
        <f t="shared" ref="E201:E264" si="21">_so*B201^A201</f>
        <v>0.60334550856585989</v>
      </c>
      <c r="F201" s="38">
        <f t="shared" ref="F201:F264" si="22">_so*C201^A201</f>
        <v>0.83802004304859412</v>
      </c>
      <c r="G201" s="38">
        <f t="shared" ref="G201:G264" si="23">_so*D201^A201</f>
        <v>0.97425356186492029</v>
      </c>
      <c r="H201" s="24">
        <f>Расчет!L216*E201*240</f>
        <v>9175.2210179164776</v>
      </c>
      <c r="I201" s="24">
        <f>Расчет!M216*E201*240</f>
        <v>99324.681085657285</v>
      </c>
      <c r="J201" s="37">
        <f>Расчет!N216*E201*240</f>
        <v>92550.093345805566</v>
      </c>
      <c r="K201" s="80">
        <f>Расчет!L216*F201*240</f>
        <v>12743.973400400999</v>
      </c>
      <c r="L201" s="80">
        <f>Расчет!M216*F201*240</f>
        <v>137957.55887375522</v>
      </c>
      <c r="M201" s="80">
        <f>Расчет!N216*F201*240</f>
        <v>128547.95819091976</v>
      </c>
      <c r="N201" s="24">
        <f>Расчет!L216*G201*240</f>
        <v>14815.709457837535</v>
      </c>
      <c r="O201" s="24">
        <f>Расчет!M216*G201*240</f>
        <v>160384.7595697084</v>
      </c>
      <c r="P201" s="24">
        <f>Расчет!N216*G201*240</f>
        <v>149445.47827563627</v>
      </c>
      <c r="Q201" s="24">
        <v>193</v>
      </c>
      <c r="R201" s="85"/>
      <c r="S201" s="86">
        <f>Расчет!N216*F201*1000/(_sk*240)</f>
        <v>2.4797059836211375</v>
      </c>
      <c r="T201" s="85"/>
      <c r="U201" s="85"/>
    </row>
    <row r="202" spans="1:21">
      <c r="A202" s="34">
        <f>796*(SQRT(SIN(Расчет!D217*PI()/180)^2+0.002514)-SIN(Расчет!D217*PI()/180))</f>
        <v>1.4179112677216819</v>
      </c>
      <c r="B202" s="9">
        <f t="shared" si="20"/>
        <v>0.57157872080167171</v>
      </c>
      <c r="C202" s="29">
        <f t="shared" ref="C202:C265" si="24">-0.00000223*A202^4+0.00016422*A202^3-0.00423591*A202^2+0.04489824*A202+0.66610674</f>
        <v>0.72171140401123413</v>
      </c>
      <c r="D202" s="29">
        <f t="shared" ref="D202:D265" si="25">-0.00000166*A202^4+0.00012171*A202^3-0.0031266*A202^2+0.03298112*A202+0.76229551</f>
        <v>0.8031141142791467</v>
      </c>
      <c r="E202" s="38">
        <f t="shared" si="21"/>
        <v>0.60038014310584198</v>
      </c>
      <c r="F202" s="38">
        <f t="shared" si="22"/>
        <v>0.83568581352489102</v>
      </c>
      <c r="G202" s="38">
        <f t="shared" si="23"/>
        <v>0.97241919881401484</v>
      </c>
      <c r="H202" s="24">
        <f>Расчет!L217*E202*240</f>
        <v>8920.5387444627886</v>
      </c>
      <c r="I202" s="24">
        <f>Расчет!M217*E202*240</f>
        <v>100581.73686099915</v>
      </c>
      <c r="J202" s="37">
        <f>Расчет!N217*E202*240</f>
        <v>91396.776187272364</v>
      </c>
      <c r="K202" s="80">
        <f>Расчет!L217*F202*240</f>
        <v>12416.745895662447</v>
      </c>
      <c r="L202" s="80">
        <f>Расчет!M217*F202*240</f>
        <v>140002.51600528444</v>
      </c>
      <c r="M202" s="80">
        <f>Расчет!N217*F202*240</f>
        <v>127217.71387457117</v>
      </c>
      <c r="N202" s="24">
        <f>Расчет!L217*G202*240</f>
        <v>14448.351162990813</v>
      </c>
      <c r="O202" s="24">
        <f>Расчет!M217*G202*240</f>
        <v>162909.4717685428</v>
      </c>
      <c r="P202" s="24">
        <f>Расчет!N217*G202*240</f>
        <v>148032.84368207882</v>
      </c>
      <c r="Q202" s="24">
        <v>194</v>
      </c>
      <c r="R202" s="85"/>
      <c r="S202" s="86">
        <f>Расчет!N217*F202*1000/(_sk*240)</f>
        <v>2.4540454065310797</v>
      </c>
      <c r="T202" s="85"/>
      <c r="U202" s="85"/>
    </row>
    <row r="203" spans="1:21">
      <c r="A203" s="34">
        <f>796*(SQRT(SIN(Расчет!D218*PI()/180)^2+0.002514)-SIN(Расчет!D218*PI()/180))</f>
        <v>1.4291222227701748</v>
      </c>
      <c r="B203" s="9">
        <f t="shared" si="20"/>
        <v>0.57203296653757119</v>
      </c>
      <c r="C203" s="29">
        <f t="shared" si="24"/>
        <v>0.72209045831369123</v>
      </c>
      <c r="D203" s="29">
        <f t="shared" si="25"/>
        <v>0.80339214971084549</v>
      </c>
      <c r="E203" s="38">
        <f t="shared" si="21"/>
        <v>0.59730474697753977</v>
      </c>
      <c r="F203" s="38">
        <f t="shared" si="22"/>
        <v>0.83326097956898282</v>
      </c>
      <c r="G203" s="38">
        <f t="shared" si="23"/>
        <v>0.97051179971554091</v>
      </c>
      <c r="H203" s="24">
        <f>Расчет!L218*E203*240</f>
        <v>8660.2553819474961</v>
      </c>
      <c r="I203" s="24">
        <f>Расчет!M218*E203*240</f>
        <v>101797.32183429164</v>
      </c>
      <c r="J203" s="37">
        <f>Расчет!N218*E203*240</f>
        <v>90213.491487734747</v>
      </c>
      <c r="K203" s="80">
        <f>Расчет!L218*F203*240</f>
        <v>12081.358668911562</v>
      </c>
      <c r="L203" s="80">
        <f>Расчет!M218*F203*240</f>
        <v>142010.81866227067</v>
      </c>
      <c r="M203" s="80">
        <f>Расчет!N218*F203*240</f>
        <v>125850.97082818694</v>
      </c>
      <c r="N203" s="24">
        <f>Расчет!L218*G203*240</f>
        <v>14071.343111301458</v>
      </c>
      <c r="O203" s="24">
        <f>Расчет!M218*G203*240</f>
        <v>165402.17120245905</v>
      </c>
      <c r="P203" s="24">
        <f>Расчет!N218*G203*240</f>
        <v>146580.54941873133</v>
      </c>
      <c r="Q203" s="24">
        <v>195</v>
      </c>
      <c r="R203" s="85"/>
      <c r="S203" s="86">
        <f>Расчет!N218*F203*1000/(_sk*240)</f>
        <v>2.4276807644326182</v>
      </c>
      <c r="T203" s="85"/>
      <c r="U203" s="85"/>
    </row>
    <row r="204" spans="1:21">
      <c r="A204" s="34">
        <f>796*(SQRT(SIN(Расчет!D219*PI()/180)^2+0.002514)-SIN(Расчет!D219*PI()/180))</f>
        <v>1.440841817311449</v>
      </c>
      <c r="B204" s="9">
        <f t="shared" si="20"/>
        <v>0.57250664617115254</v>
      </c>
      <c r="C204" s="29">
        <f t="shared" si="24"/>
        <v>0.7224857537998477</v>
      </c>
      <c r="D204" s="29">
        <f t="shared" si="25"/>
        <v>0.803682094119193</v>
      </c>
      <c r="E204" s="38">
        <f t="shared" si="21"/>
        <v>0.59411564024906971</v>
      </c>
      <c r="F204" s="38">
        <f t="shared" si="22"/>
        <v>0.8307421718444572</v>
      </c>
      <c r="G204" s="38">
        <f t="shared" si="23"/>
        <v>0.96852849434057675</v>
      </c>
      <c r="H204" s="24">
        <f>Расчет!L219*E204*240</f>
        <v>8394.4365428883375</v>
      </c>
      <c r="I204" s="24">
        <f>Расчет!M219*E204*240</f>
        <v>102968.80841793117</v>
      </c>
      <c r="J204" s="37">
        <f>Расчет!N219*E204*240</f>
        <v>89000.079907999854</v>
      </c>
      <c r="K204" s="80">
        <f>Расчет!L219*F204*240</f>
        <v>11737.803169305564</v>
      </c>
      <c r="L204" s="80">
        <f>Расчет!M219*F204*240</f>
        <v>143979.59882269218</v>
      </c>
      <c r="M204" s="80">
        <f>Расчет!N219*F204*240</f>
        <v>124447.35446807288</v>
      </c>
      <c r="N204" s="24">
        <f>Расчет!L219*G204*240</f>
        <v>13684.627090969583</v>
      </c>
      <c r="O204" s="24">
        <f>Расчет!M219*G204*240</f>
        <v>167859.95557910803</v>
      </c>
      <c r="P204" s="24">
        <f>Расчет!N219*G204*240</f>
        <v>145088.10667456771</v>
      </c>
      <c r="Q204" s="24">
        <v>196</v>
      </c>
      <c r="R204" s="85"/>
      <c r="S204" s="86">
        <f>Расчет!N219*F204*1000/(_sk*240)</f>
        <v>2.4006048315600479</v>
      </c>
      <c r="T204" s="85"/>
      <c r="U204" s="85"/>
    </row>
    <row r="205" spans="1:21">
      <c r="A205" s="34">
        <f>796*(SQRT(SIN(Расчет!D220*PI()/180)^2+0.002514)-SIN(Расчет!D220*PI()/180))</f>
        <v>1.4530957302864196</v>
      </c>
      <c r="B205" s="9">
        <f t="shared" si="20"/>
        <v>0.57300063911577603</v>
      </c>
      <c r="C205" s="29">
        <f t="shared" si="24"/>
        <v>0.7228980275673178</v>
      </c>
      <c r="D205" s="29">
        <f t="shared" si="25"/>
        <v>0.80398448763494323</v>
      </c>
      <c r="E205" s="38">
        <f t="shared" si="21"/>
        <v>0.59080905182158272</v>
      </c>
      <c r="F205" s="38">
        <f t="shared" si="22"/>
        <v>0.82812590658698348</v>
      </c>
      <c r="G205" s="38">
        <f t="shared" si="23"/>
        <v>0.9664663016540227</v>
      </c>
      <c r="H205" s="24">
        <f>Расчет!L220*E205*240</f>
        <v>8123.1650692860794</v>
      </c>
      <c r="I205" s="24">
        <f>Расчет!M220*E205*240</f>
        <v>104093.47842087495</v>
      </c>
      <c r="J205" s="37">
        <f>Расчет!N220*E205*240</f>
        <v>87756.430161389784</v>
      </c>
      <c r="K205" s="80">
        <f>Расчет!L220*F205*240</f>
        <v>11386.087292700662</v>
      </c>
      <c r="L205" s="80">
        <f>Расчет!M220*F205*240</f>
        <v>145905.86572988358</v>
      </c>
      <c r="M205" s="80">
        <f>Расчет!N220*F205*240</f>
        <v>123006.53326514148</v>
      </c>
      <c r="N205" s="24">
        <f>Расчет!L220*G205*240</f>
        <v>13288.160156031085</v>
      </c>
      <c r="O205" s="24">
        <f>Расчет!M220*G205*240</f>
        <v>170279.78634644664</v>
      </c>
      <c r="P205" s="24">
        <f>Расчет!N220*G205*240</f>
        <v>143555.06612997971</v>
      </c>
      <c r="Q205" s="24">
        <v>197</v>
      </c>
      <c r="R205" s="85"/>
      <c r="S205" s="86">
        <f>Расчет!N220*F205*1000/(_sk*240)</f>
        <v>2.3728112126763401</v>
      </c>
      <c r="T205" s="85"/>
      <c r="U205" s="85"/>
    </row>
    <row r="206" spans="1:21">
      <c r="A206" s="34">
        <f>796*(SQRT(SIN(Расчет!D221*PI()/180)^2+0.002514)-SIN(Расчет!D221*PI()/180))</f>
        <v>1.4659111697435381</v>
      </c>
      <c r="B206" s="9">
        <f t="shared" si="20"/>
        <v>0.57351586847308245</v>
      </c>
      <c r="C206" s="29">
        <f t="shared" si="24"/>
        <v>0.72332805352917717</v>
      </c>
      <c r="D206" s="29">
        <f t="shared" si="25"/>
        <v>0.80429989733376783</v>
      </c>
      <c r="E206" s="38">
        <f t="shared" si="21"/>
        <v>0.58738112213850013</v>
      </c>
      <c r="F206" s="38">
        <f t="shared" si="22"/>
        <v>0.82540858431876252</v>
      </c>
      <c r="G206" s="38">
        <f t="shared" si="23"/>
        <v>0.96432212702023012</v>
      </c>
      <c r="H206" s="24">
        <f>Расчет!L221*E206*240</f>
        <v>7846.542269099129</v>
      </c>
      <c r="I206" s="24">
        <f>Расчет!M221*E206*240</f>
        <v>105168.52623846148</v>
      </c>
      <c r="J206" s="37">
        <f>Расчет!N221*E206*240</f>
        <v>86482.483412553556</v>
      </c>
      <c r="K206" s="80">
        <f>Расчет!L221*F206*240</f>
        <v>11026.23680269947</v>
      </c>
      <c r="L206" s="80">
        <f>Расчет!M221*F206*240</f>
        <v>147786.50706603858</v>
      </c>
      <c r="M206" s="80">
        <f>Расчет!N221*F206*240</f>
        <v>121528.223348477</v>
      </c>
      <c r="N206" s="24">
        <f>Расчет!L221*G206*240</f>
        <v>12881.916094177212</v>
      </c>
      <c r="O206" s="24">
        <f>Расчет!M221*G206*240</f>
        <v>172658.48883366535</v>
      </c>
      <c r="P206" s="24">
        <f>Расчет!N221*G206*240</f>
        <v>141981.02256122735</v>
      </c>
      <c r="Q206" s="24">
        <v>198</v>
      </c>
      <c r="R206" s="85"/>
      <c r="S206" s="86">
        <f>Расчет!N221*F206*1000/(_sk*240)</f>
        <v>2.3442944318764853</v>
      </c>
      <c r="T206" s="85"/>
      <c r="U206" s="85"/>
    </row>
    <row r="207" spans="1:21">
      <c r="A207" s="34">
        <f>796*(SQRT(SIN(Расчет!D222*PI()/180)^2+0.002514)-SIN(Расчет!D222*PI()/180))</f>
        <v>1.4793169769976</v>
      </c>
      <c r="B207" s="9">
        <f t="shared" si="20"/>
        <v>0.57405330319363534</v>
      </c>
      <c r="C207" s="29">
        <f t="shared" si="24"/>
        <v>0.72377664425583732</v>
      </c>
      <c r="D207" s="29">
        <f t="shared" si="25"/>
        <v>0.80462891858072683</v>
      </c>
      <c r="E207" s="38">
        <f t="shared" si="21"/>
        <v>0.58382790649329108</v>
      </c>
      <c r="F207" s="38">
        <f t="shared" si="22"/>
        <v>0.82258648880309881</v>
      </c>
      <c r="G207" s="38">
        <f t="shared" si="23"/>
        <v>0.96209275946099759</v>
      </c>
      <c r="H207" s="24">
        <f>Расчет!L222*E207*240</f>
        <v>7564.68916835655</v>
      </c>
      <c r="I207" s="24">
        <f>Расчет!M222*E207*240</f>
        <v>106191.06284552318</v>
      </c>
      <c r="J207" s="37">
        <f>Расчет!N222*E207*240</f>
        <v>85178.237789874227</v>
      </c>
      <c r="K207" s="80">
        <f>Расчет!L222*F207*240</f>
        <v>10658.29679033466</v>
      </c>
      <c r="L207" s="80">
        <f>Расчет!M222*F207*240</f>
        <v>149618.29086423069</v>
      </c>
      <c r="M207" s="80">
        <f>Расчет!N222*F207*240</f>
        <v>120012.19326231917</v>
      </c>
      <c r="N207" s="24">
        <f>Расчет!L222*G207*240</f>
        <v>12465.886942888888</v>
      </c>
      <c r="O207" s="24">
        <f>Расчет!M222*G207*240</f>
        <v>174992.75308163028</v>
      </c>
      <c r="P207" s="24">
        <f>Расчет!N222*G207*240</f>
        <v>140365.61961127634</v>
      </c>
      <c r="Q207" s="24">
        <v>199</v>
      </c>
      <c r="R207" s="85"/>
      <c r="S207" s="86">
        <f>Расчет!N222*F207*1000/(_sk*240)</f>
        <v>2.3150500243502927</v>
      </c>
      <c r="T207" s="85"/>
      <c r="U207" s="85"/>
    </row>
    <row r="208" spans="1:21">
      <c r="A208" s="34">
        <f>796*(SQRT(SIN(Расчет!D223*PI()/180)^2+0.002514)-SIN(Расчет!D223*PI()/180))</f>
        <v>1.4933437394525382</v>
      </c>
      <c r="B208" s="9">
        <f t="shared" si="20"/>
        <v>0.57461396034738643</v>
      </c>
      <c r="C208" s="29">
        <f t="shared" si="24"/>
        <v>0.72424465291286644</v>
      </c>
      <c r="D208" s="29">
        <f t="shared" si="25"/>
        <v>0.80497217644437069</v>
      </c>
      <c r="E208" s="38">
        <f t="shared" si="21"/>
        <v>0.58014537898157803</v>
      </c>
      <c r="F208" s="38">
        <f t="shared" si="22"/>
        <v>0.81965578626451885</v>
      </c>
      <c r="G208" s="38">
        <f t="shared" si="23"/>
        <v>0.95977486897731945</v>
      </c>
      <c r="H208" s="24">
        <f>Расчет!L223*E208*240</f>
        <v>7277.7477708307788</v>
      </c>
      <c r="I208" s="24">
        <f>Расчет!M223*E208*240</f>
        <v>107158.12064862651</v>
      </c>
      <c r="J208" s="37">
        <f>Расчет!N223*E208*240</f>
        <v>83843.752989251661</v>
      </c>
      <c r="K208" s="80">
        <f>Расчет!L223*F208*240</f>
        <v>10282.333165881464</v>
      </c>
      <c r="L208" s="80">
        <f>Расчет!M223*F208*240</f>
        <v>151397.86821893684</v>
      </c>
      <c r="M208" s="80">
        <f>Расчет!N223*F208*240</f>
        <v>118458.26885739168</v>
      </c>
      <c r="N208" s="24">
        <f>Расчет!L223*G208*240</f>
        <v>12040.084548223025</v>
      </c>
      <c r="O208" s="24">
        <f>Расчет!M223*G208*240</f>
        <v>177279.13542280777</v>
      </c>
      <c r="P208" s="24">
        <f>Расчет!N223*G208*240</f>
        <v>138708.55470932057</v>
      </c>
      <c r="Q208" s="24">
        <v>200</v>
      </c>
      <c r="R208" s="85"/>
      <c r="S208" s="86">
        <f>Расчет!N223*F208*1000/(_sk*240)</f>
        <v>2.2850746307367222</v>
      </c>
      <c r="T208" s="85"/>
      <c r="U208" s="85"/>
    </row>
    <row r="209" spans="1:21">
      <c r="A209" s="34">
        <f>796*(SQRT(SIN(Расчет!D224*PI()/180)^2+0.002514)-SIN(Расчет!D224*PI()/180))</f>
        <v>1.5080239129812187</v>
      </c>
      <c r="B209" s="9">
        <f t="shared" si="20"/>
        <v>0.57519890750985192</v>
      </c>
      <c r="C209" s="29">
        <f t="shared" si="24"/>
        <v>0.72473297530017344</v>
      </c>
      <c r="D209" s="29">
        <f t="shared" si="25"/>
        <v>0.80533032718435538</v>
      </c>
      <c r="E209" s="38">
        <f t="shared" si="21"/>
        <v>0.57632943714454399</v>
      </c>
      <c r="F209" s="38">
        <f t="shared" si="22"/>
        <v>0.8166125249009224</v>
      </c>
      <c r="G209" s="38">
        <f t="shared" si="23"/>
        <v>0.95736500394677082</v>
      </c>
      <c r="H209" s="24">
        <f>Расчет!L224*E209*240</f>
        <v>6985.8823161389255</v>
      </c>
      <c r="I209" s="24">
        <f>Расчет!M224*E209*240</f>
        <v>108066.65925118017</v>
      </c>
      <c r="J209" s="37">
        <f>Расчет!N224*E209*240</f>
        <v>82479.154943657384</v>
      </c>
      <c r="K209" s="80">
        <f>Расчет!L224*F209*240</f>
        <v>9898.4341752651999</v>
      </c>
      <c r="L209" s="80">
        <f>Расчет!M224*F209*240</f>
        <v>153121.77685378413</v>
      </c>
      <c r="M209" s="80">
        <f>Расчет!N224*F209*240</f>
        <v>116866.33829419011</v>
      </c>
      <c r="N209" s="24">
        <f>Расчет!L224*G209*240</f>
        <v>11604.542159599339</v>
      </c>
      <c r="O209" s="24">
        <f>Расчет!M224*G209*240</f>
        <v>179514.06086962167</v>
      </c>
      <c r="P209" s="24">
        <f>Расчет!N224*G209*240</f>
        <v>137009.58411804491</v>
      </c>
      <c r="Q209" s="24">
        <v>201</v>
      </c>
      <c r="R209" s="85"/>
      <c r="S209" s="86">
        <f>Расчет!N224*F209*1000/(_sk*240)</f>
        <v>2.2543660936379264</v>
      </c>
      <c r="T209" s="85"/>
      <c r="U209" s="85"/>
    </row>
    <row r="210" spans="1:21">
      <c r="A210" s="34">
        <f>796*(SQRT(SIN(Расчет!D225*PI()/180)^2+0.002514)-SIN(Расчет!D225*PI()/180))</f>
        <v>1.5233919548667845</v>
      </c>
      <c r="B210" s="9">
        <f t="shared" si="20"/>
        <v>0.57580926527022958</v>
      </c>
      <c r="C210" s="29">
        <f t="shared" si="24"/>
        <v>0.72524255199831678</v>
      </c>
      <c r="D210" s="29">
        <f t="shared" si="25"/>
        <v>0.80570405981669491</v>
      </c>
      <c r="E210" s="38">
        <f t="shared" si="21"/>
        <v>0.57237590735069266</v>
      </c>
      <c r="F210" s="38">
        <f t="shared" si="22"/>
        <v>0.8134526347144807</v>
      </c>
      <c r="G210" s="38">
        <f t="shared" si="23"/>
        <v>0.9548595886082647</v>
      </c>
      <c r="H210" s="24">
        <f>Расчет!L225*E210*240</f>
        <v>6689.2805260612868</v>
      </c>
      <c r="I210" s="24">
        <f>Расчет!M225*E210*240</f>
        <v>108913.57218194657</v>
      </c>
      <c r="J210" s="37">
        <f>Расчет!N225*E210*240</f>
        <v>81084.64052926554</v>
      </c>
      <c r="K210" s="80">
        <f>Расчет!L225*F210*240</f>
        <v>9506.7119324693849</v>
      </c>
      <c r="L210" s="80">
        <f>Расчет!M225*F210*240</f>
        <v>154786.44560293786</v>
      </c>
      <c r="M210" s="80">
        <f>Расчет!N225*F210*240</f>
        <v>115236.35713233308</v>
      </c>
      <c r="N210" s="24">
        <f>Расчет!L225*G210*240</f>
        <v>11159.316052914623</v>
      </c>
      <c r="O210" s="24">
        <f>Расчет!M225*G210*240</f>
        <v>181693.82636818662</v>
      </c>
      <c r="P210" s="24">
        <f>Расчет!N225*G210*240</f>
        <v>135268.52808426443</v>
      </c>
      <c r="Q210" s="24">
        <v>202</v>
      </c>
      <c r="R210" s="85"/>
      <c r="S210" s="86">
        <f>Расчет!N225*F210*1000/(_sk*240)</f>
        <v>2.2229235557934621</v>
      </c>
      <c r="T210" s="85"/>
      <c r="U210" s="85"/>
    </row>
    <row r="211" spans="1:21">
      <c r="A211" s="34">
        <f>796*(SQRT(SIN(Расчет!D226*PI()/180)^2+0.002514)-SIN(Расчет!D226*PI()/180))</f>
        <v>1.5394844684339897</v>
      </c>
      <c r="B211" s="9">
        <f t="shared" si="20"/>
        <v>0.57644620986788675</v>
      </c>
      <c r="C211" s="29">
        <f t="shared" si="24"/>
        <v>0.72577437062793793</v>
      </c>
      <c r="D211" s="29">
        <f t="shared" si="25"/>
        <v>0.80609409776093499</v>
      </c>
      <c r="E211" s="38">
        <f t="shared" si="21"/>
        <v>0.56828055096345376</v>
      </c>
      <c r="F211" s="38">
        <f t="shared" si="22"/>
        <v>0.81017192768860424</v>
      </c>
      <c r="G211" s="38">
        <f t="shared" si="23"/>
        <v>0.95225492064608441</v>
      </c>
      <c r="H211" s="24">
        <f>Расчет!L226*E211*240</f>
        <v>6388.1548277923175</v>
      </c>
      <c r="I211" s="24">
        <f>Расчет!M226*E211*240</f>
        <v>109695.6946333712</v>
      </c>
      <c r="J211" s="37">
        <f>Расчет!N226*E211*240</f>
        <v>79660.482275429647</v>
      </c>
      <c r="K211" s="80">
        <f>Расчет!L226*F211*240</f>
        <v>9107.3039582848651</v>
      </c>
      <c r="L211" s="80">
        <f>Расчет!M226*F211*240</f>
        <v>156388.19985935822</v>
      </c>
      <c r="M211" s="80">
        <f>Расчет!N226*F211*240</f>
        <v>113568.35347658982</v>
      </c>
      <c r="N211" s="24">
        <f>Расчет!L226*G211*240</f>
        <v>10704.487173282627</v>
      </c>
      <c r="O211" s="24">
        <f>Расчет!M226*G211*240</f>
        <v>183814.60497147252</v>
      </c>
      <c r="P211" s="24">
        <f>Расчет!N226*G211*240</f>
        <v>133485.27606516037</v>
      </c>
      <c r="Q211" s="24">
        <v>203</v>
      </c>
      <c r="R211" s="85"/>
      <c r="S211" s="86">
        <f>Расчет!N226*F211*1000/(_sk*240)</f>
        <v>2.1907475593477979</v>
      </c>
      <c r="T211" s="85"/>
      <c r="U211" s="85"/>
    </row>
    <row r="212" spans="1:21">
      <c r="A212" s="34">
        <f>796*(SQRT(SIN(Расчет!D227*PI()/180)^2+0.002514)-SIN(Расчет!D227*PI()/180))</f>
        <v>1.5563403606425785</v>
      </c>
      <c r="B212" s="9">
        <f t="shared" si="20"/>
        <v>0.57711097596389871</v>
      </c>
      <c r="C212" s="29">
        <f t="shared" si="24"/>
        <v>0.72632946822861011</v>
      </c>
      <c r="D212" s="29">
        <f t="shared" si="25"/>
        <v>0.80650120057373198</v>
      </c>
      <c r="E212" s="38">
        <f t="shared" si="21"/>
        <v>0.56403907134156295</v>
      </c>
      <c r="F212" s="38">
        <f t="shared" si="22"/>
        <v>0.80676609833817337</v>
      </c>
      <c r="G212" s="38">
        <f t="shared" si="23"/>
        <v>0.94954716888469826</v>
      </c>
      <c r="H212" s="24">
        <f>Расчет!L227*E212*240</f>
        <v>6082.7435417723618</v>
      </c>
      <c r="I212" s="24">
        <f>Расчет!M227*E212*240</f>
        <v>110409.81225079806</v>
      </c>
      <c r="J212" s="37">
        <f>Расчет!N227*E212*240</f>
        <v>78207.033042167372</v>
      </c>
      <c r="K212" s="80">
        <f>Расчет!L227*F212*240</f>
        <v>8700.3747146723545</v>
      </c>
      <c r="L212" s="80">
        <f>Расчет!M227*F212*240</f>
        <v>157923.26803879492</v>
      </c>
      <c r="M212" s="80">
        <f>Расчет!N227*F212*240</f>
        <v>111862.43314663199</v>
      </c>
      <c r="N212" s="24">
        <f>Расчет!L227*G212*240</f>
        <v>10240.162787666119</v>
      </c>
      <c r="O212" s="24">
        <f>Расчет!M227*G212*240</f>
        <v>185872.45098194489</v>
      </c>
      <c r="P212" s="24">
        <f>Расчет!N227*G212*240</f>
        <v>131659.79199886307</v>
      </c>
      <c r="Q212" s="24">
        <v>204</v>
      </c>
      <c r="R212" s="85"/>
      <c r="S212" s="86">
        <f>Расчет!N227*F212*1000/(_sk*240)</f>
        <v>2.157840145575463</v>
      </c>
      <c r="T212" s="85"/>
      <c r="U212" s="85"/>
    </row>
    <row r="213" spans="1:21">
      <c r="A213" s="34">
        <f>796*(SQRT(SIN(Расчет!D228*PI()/180)^2+0.002514)-SIN(Расчет!D228*PI()/180))</f>
        <v>1.5740010140763059</v>
      </c>
      <c r="B213" s="9">
        <f t="shared" si="20"/>
        <v>0.57780485955441685</v>
      </c>
      <c r="C213" s="29">
        <f t="shared" si="24"/>
        <v>0.72690893376356924</v>
      </c>
      <c r="D213" s="29">
        <f t="shared" si="25"/>
        <v>0.80692616577342735</v>
      </c>
      <c r="E213" s="38">
        <f t="shared" si="21"/>
        <v>0.55964712171864694</v>
      </c>
      <c r="F213" s="38">
        <f t="shared" si="22"/>
        <v>0.8032307246602417</v>
      </c>
      <c r="G213" s="38">
        <f t="shared" si="23"/>
        <v>0.94673237110557074</v>
      </c>
      <c r="H213" s="24">
        <f>Расчет!L228*E213*240</f>
        <v>5773.3120207229458</v>
      </c>
      <c r="I213" s="24">
        <f>Расчет!M228*E213*240</f>
        <v>111052.67100721883</v>
      </c>
      <c r="J213" s="37">
        <f>Расчет!N228*E213*240</f>
        <v>76724.730625340439</v>
      </c>
      <c r="K213" s="80">
        <f>Расчет!L228*F213*240</f>
        <v>8286.1171229721804</v>
      </c>
      <c r="L213" s="80">
        <f>Расчет!M228*F213*240</f>
        <v>159387.78910298413</v>
      </c>
      <c r="M213" s="80">
        <f>Расчет!N228*F213*240</f>
        <v>110118.78483409103</v>
      </c>
      <c r="N213" s="24">
        <f>Расчет!L228*G213*240</f>
        <v>9766.4781366626194</v>
      </c>
      <c r="O213" s="24">
        <f>Расчет!M228*G213*240</f>
        <v>187863.30610867872</v>
      </c>
      <c r="P213" s="24">
        <f>Расчет!N228*G213*240</f>
        <v>129792.11958474462</v>
      </c>
      <c r="Q213" s="24">
        <v>205</v>
      </c>
      <c r="R213" s="85"/>
      <c r="S213" s="86">
        <f>Расчет!N228*F213*1000/(_sk*240)</f>
        <v>2.1242049543613235</v>
      </c>
      <c r="T213" s="85"/>
      <c r="U213" s="85"/>
    </row>
    <row r="214" spans="1:21">
      <c r="A214" s="34">
        <f>796*(SQRT(SIN(Расчет!D229*PI()/180)^2+0.002514)-SIN(Расчет!D229*PI()/180))</f>
        <v>1.5925104749485519</v>
      </c>
      <c r="B214" s="9">
        <f t="shared" si="20"/>
        <v>0.57852922103275661</v>
      </c>
      <c r="C214" s="29">
        <f t="shared" si="24"/>
        <v>0.72751391075698857</v>
      </c>
      <c r="D214" s="29">
        <f t="shared" si="25"/>
        <v>0.80736983076033642</v>
      </c>
      <c r="E214" s="38">
        <f t="shared" si="21"/>
        <v>0.55510031400675819</v>
      </c>
      <c r="F214" s="38">
        <f t="shared" si="22"/>
        <v>0.79956126951149797</v>
      </c>
      <c r="G214" s="38">
        <f t="shared" si="23"/>
        <v>0.94380643199620706</v>
      </c>
      <c r="H214" s="24">
        <f>Расчет!L229*E214*240</f>
        <v>5460.1537255289359</v>
      </c>
      <c r="I214" s="24">
        <f>Расчет!M229*E214*240</f>
        <v>111620.98819045152</v>
      </c>
      <c r="J214" s="37">
        <f>Расчет!N229*E214*240</f>
        <v>75214.102246283801</v>
      </c>
      <c r="K214" s="80">
        <f>Расчет!L229*F214*240</f>
        <v>7864.754053190286</v>
      </c>
      <c r="L214" s="80">
        <f>Расчет!M229*F214*240</f>
        <v>160777.82117881987</v>
      </c>
      <c r="M214" s="80">
        <f>Расчет!N229*F214*240</f>
        <v>108337.68520706354</v>
      </c>
      <c r="N214" s="24">
        <f>Расчет!L229*G214*240</f>
        <v>9283.5980737339705</v>
      </c>
      <c r="O214" s="24">
        <f>Расчет!M229*G214*240</f>
        <v>189783.00667766912</v>
      </c>
      <c r="P214" s="24">
        <f>Расчет!N229*G214*240</f>
        <v>127882.38753545142</v>
      </c>
      <c r="Q214" s="24">
        <v>206</v>
      </c>
      <c r="R214" s="85"/>
      <c r="S214" s="86">
        <f>Расчет!N229*F214*1000/(_sk*240)</f>
        <v>2.0898473226671208</v>
      </c>
      <c r="T214" s="85"/>
      <c r="U214" s="85"/>
    </row>
    <row r="215" spans="1:21">
      <c r="A215" s="34">
        <f>796*(SQRT(SIN(Расчет!D230*PI()/180)^2+0.002514)-SIN(Расчет!D230*PI()/180))</f>
        <v>1.6119156589555463</v>
      </c>
      <c r="B215" s="9">
        <f t="shared" si="20"/>
        <v>0.57928548840691585</v>
      </c>
      <c r="C215" s="29">
        <f t="shared" si="24"/>
        <v>0.72814560007043272</v>
      </c>
      <c r="D215" s="29">
        <f t="shared" si="25"/>
        <v>0.80783307483742139</v>
      </c>
      <c r="E215" s="38">
        <f t="shared" si="21"/>
        <v>0.55039422856729991</v>
      </c>
      <c r="F215" s="38">
        <f t="shared" si="22"/>
        <v>0.79575308243824427</v>
      </c>
      <c r="G215" s="38">
        <f t="shared" si="23"/>
        <v>0.94076512124096978</v>
      </c>
      <c r="H215" s="24">
        <f>Расчет!L230*E215*240</f>
        <v>5143.5912227216504</v>
      </c>
      <c r="I215" s="24">
        <f>Расчет!M230*E215*240</f>
        <v>112111.4645208303</v>
      </c>
      <c r="J215" s="37">
        <f>Расчет!N230*E215*240</f>
        <v>73675.768879538198</v>
      </c>
      <c r="K215" s="80">
        <f>Расчет!L230*F215*240</f>
        <v>7436.5397706610811</v>
      </c>
      <c r="L215" s="80">
        <f>Расчет!M230*F215*240</f>
        <v>162089.35130250547</v>
      </c>
      <c r="M215" s="80">
        <f>Расчет!N230*F215*240</f>
        <v>106519.50391905579</v>
      </c>
      <c r="N215" s="24">
        <f>Расчет!L230*G215*240</f>
        <v>8791.7186792703433</v>
      </c>
      <c r="O215" s="24">
        <f>Расчет!M230*G215*240</f>
        <v>191627.29192670865</v>
      </c>
      <c r="P215" s="24">
        <f>Расчет!N230*G215*240</f>
        <v>125930.8147596342</v>
      </c>
      <c r="Q215" s="24">
        <v>207</v>
      </c>
      <c r="R215" s="85"/>
      <c r="S215" s="86">
        <f>Расчет!N230*F215*1000/(_sk*240)</f>
        <v>2.0547743811546257</v>
      </c>
      <c r="T215" s="85"/>
      <c r="U215" s="85"/>
    </row>
    <row r="216" spans="1:21">
      <c r="A216" s="34">
        <f>796*(SQRT(SIN(Расчет!D231*PI()/180)^2+0.002514)-SIN(Расчет!D231*PI()/180))</f>
        <v>1.6322665770542506</v>
      </c>
      <c r="B216" s="9">
        <f t="shared" si="20"/>
        <v>0.58007516067907805</v>
      </c>
      <c r="C216" s="29">
        <f t="shared" si="24"/>
        <v>0.72880526282513247</v>
      </c>
      <c r="D216" s="29">
        <f t="shared" si="25"/>
        <v>0.80831682133599736</v>
      </c>
      <c r="E216" s="38">
        <f t="shared" si="21"/>
        <v>0.54552442498957687</v>
      </c>
      <c r="F216" s="38">
        <f t="shared" si="22"/>
        <v>0.79180140198255444</v>
      </c>
      <c r="G216" s="38">
        <f t="shared" si="23"/>
        <v>0.93760407176131932</v>
      </c>
      <c r="H216" s="24">
        <f>Расчет!L231*E216*240</f>
        <v>4823.977087514736</v>
      </c>
      <c r="I216" s="24">
        <f>Расчет!M231*E216*240</f>
        <v>112520.79740720709</v>
      </c>
      <c r="J216" s="37">
        <f>Расчет!N231*E216*240</f>
        <v>72110.449369340451</v>
      </c>
      <c r="K216" s="80">
        <f>Расчет!L231*F216*240</f>
        <v>7001.76132553344</v>
      </c>
      <c r="L216" s="80">
        <f>Расчет!M231*F216*240</f>
        <v>163318.3063085101</v>
      </c>
      <c r="M216" s="80">
        <f>Расчет!N231*F216*240</f>
        <v>104664.70847630098</v>
      </c>
      <c r="N216" s="24">
        <f>Расчет!L231*G216*240</f>
        <v>8291.0688360535732</v>
      </c>
      <c r="O216" s="24">
        <f>Расчет!M231*G216*240</f>
        <v>193391.81340751814</v>
      </c>
      <c r="P216" s="24">
        <f>Расчет!N231*G216*240</f>
        <v>123937.71543139227</v>
      </c>
      <c r="Q216" s="24">
        <v>208</v>
      </c>
      <c r="R216" s="85"/>
      <c r="S216" s="86">
        <f>Расчет!N231*F216*1000/(_sk*240)</f>
        <v>2.0189951480767934</v>
      </c>
      <c r="T216" s="85"/>
      <c r="U216" s="85"/>
    </row>
    <row r="217" spans="1:21">
      <c r="A217" s="34">
        <f>796*(SQRT(SIN(Расчет!D232*PI()/180)^2+0.002514)-SIN(Расчет!D232*PI()/180))</f>
        <v>1.6536165835188212</v>
      </c>
      <c r="B217" s="9">
        <f t="shared" si="20"/>
        <v>0.58089981139305913</v>
      </c>
      <c r="C217" s="29">
        <f t="shared" si="24"/>
        <v>0.72949422347638238</v>
      </c>
      <c r="D217" s="29">
        <f t="shared" si="25"/>
        <v>0.80882203985083889</v>
      </c>
      <c r="E217" s="38">
        <f t="shared" si="21"/>
        <v>0.54048645391447636</v>
      </c>
      <c r="F217" s="38">
        <f t="shared" si="22"/>
        <v>0.78770135848655332</v>
      </c>
      <c r="G217" s="38">
        <f t="shared" si="23"/>
        <v>0.93431877811151254</v>
      </c>
      <c r="H217" s="24">
        <f>Расчет!L232*E217*240</f>
        <v>4501.694695683861</v>
      </c>
      <c r="I217" s="24">
        <f>Расчет!M232*E217*240</f>
        <v>112845.69533780171</v>
      </c>
      <c r="J217" s="37">
        <f>Расчет!N232*E217*240</f>
        <v>70518.964283040856</v>
      </c>
      <c r="K217" s="80">
        <f>Расчет!L232*F217*240</f>
        <v>6560.739869796972</v>
      </c>
      <c r="L217" s="80">
        <f>Расчет!M232*F217*240</f>
        <v>164460.56487293832</v>
      </c>
      <c r="M217" s="80">
        <f>Расчет!N232*F217*240</f>
        <v>102773.86891477137</v>
      </c>
      <c r="N217" s="24">
        <f>Расчет!L232*G217*240</f>
        <v>7781.9117519788197</v>
      </c>
      <c r="O217" s="24">
        <f>Расчет!M232*G217*240</f>
        <v>195072.14550809478</v>
      </c>
      <c r="P217" s="24">
        <f>Расчет!N232*G217*240</f>
        <v>121903.50389992523</v>
      </c>
      <c r="Q217" s="24">
        <v>209</v>
      </c>
      <c r="R217" s="85"/>
      <c r="S217" s="86">
        <f>Расчет!N232*F217*1000/(_sk*240)</f>
        <v>1.9825206194979046</v>
      </c>
      <c r="T217" s="85"/>
      <c r="U217" s="85"/>
    </row>
    <row r="218" spans="1:21">
      <c r="A218" s="34">
        <f>796*(SQRT(SIN(Расчет!D233*PI()/180)^2+0.002514)-SIN(Расчет!D233*PI()/180))</f>
        <v>1.6760226489532908</v>
      </c>
      <c r="B218" s="9">
        <f t="shared" si="20"/>
        <v>0.58176109235495266</v>
      </c>
      <c r="C218" s="29">
        <f t="shared" si="24"/>
        <v>0.73021387304595531</v>
      </c>
      <c r="D218" s="29">
        <f t="shared" si="25"/>
        <v>0.80934974858871866</v>
      </c>
      <c r="E218" s="38">
        <f t="shared" si="21"/>
        <v>0.53527586993596599</v>
      </c>
      <c r="F218" s="38">
        <f t="shared" si="22"/>
        <v>0.78344797741322569</v>
      </c>
      <c r="G218" s="38">
        <f t="shared" si="23"/>
        <v>0.93090459503276035</v>
      </c>
      <c r="H218" s="24">
        <f>Расчет!L233*E218*240</f>
        <v>4177.1588870615051</v>
      </c>
      <c r="I218" s="24">
        <f>Расчет!M233*E218*240</f>
        <v>113082.89338974086</v>
      </c>
      <c r="J218" s="37">
        <f>Расчет!N233*E218*240</f>
        <v>68902.239447388158</v>
      </c>
      <c r="K218" s="80">
        <f>Расчет!L233*F218*240</f>
        <v>6113.8318859647279</v>
      </c>
      <c r="L218" s="80">
        <f>Расчет!M233*F218*240</f>
        <v>165511.97070928363</v>
      </c>
      <c r="M218" s="80">
        <f>Расчет!N233*F218*240</f>
        <v>100847.66223584057</v>
      </c>
      <c r="N218" s="24">
        <f>Расчет!L233*G218*240</f>
        <v>7264.5464153141529</v>
      </c>
      <c r="O218" s="24">
        <f>Расчет!M233*G218*240</f>
        <v>196663.79709719159</v>
      </c>
      <c r="P218" s="24">
        <f>Расчет!N233*G218*240</f>
        <v>119828.69939064184</v>
      </c>
      <c r="Q218" s="24">
        <v>210</v>
      </c>
      <c r="R218" s="85"/>
      <c r="S218" s="86">
        <f>Расчет!N233*F218*1000/(_sk*240)</f>
        <v>1.9453638548580359</v>
      </c>
      <c r="T218" s="85"/>
      <c r="U218" s="85"/>
    </row>
    <row r="219" spans="1:21">
      <c r="A219" s="34">
        <f>796*(SQRT(SIN(Расчет!D234*PI()/180)^2+0.002514)-SIN(Расчет!D234*PI()/180))</f>
        <v>1.6995456613064444</v>
      </c>
      <c r="B219" s="9">
        <f t="shared" si="20"/>
        <v>0.58266073753095959</v>
      </c>
      <c r="C219" s="29">
        <f t="shared" si="24"/>
        <v>0.73096567251757771</v>
      </c>
      <c r="D219" s="29">
        <f t="shared" si="25"/>
        <v>0.80990101683374016</v>
      </c>
      <c r="E219" s="38">
        <f t="shared" si="21"/>
        <v>0.52988824560829717</v>
      </c>
      <c r="F219" s="38">
        <f t="shared" si="22"/>
        <v>0.77903618319846835</v>
      </c>
      <c r="G219" s="38">
        <f t="shared" si="23"/>
        <v>0.92735673616564529</v>
      </c>
      <c r="H219" s="24">
        <f>Расчет!L234*E219*240</f>
        <v>3850.8164830862556</v>
      </c>
      <c r="I219" s="24">
        <f>Расчет!M234*E219*240</f>
        <v>113229.16982752175</v>
      </c>
      <c r="J219" s="37">
        <f>Расчет!N234*E219*240</f>
        <v>67261.309112032046</v>
      </c>
      <c r="K219" s="80">
        <f>Расчет!L234*F219*240</f>
        <v>5661.4303110978308</v>
      </c>
      <c r="L219" s="80">
        <f>Расчет!M234*F219*240</f>
        <v>166468.34690190476</v>
      </c>
      <c r="M219" s="80">
        <f>Расчет!N234*F219*240</f>
        <v>98886.876547746782</v>
      </c>
      <c r="N219" s="24">
        <f>Расчет!L234*G219*240</f>
        <v>6739.3089673620452</v>
      </c>
      <c r="O219" s="24">
        <f>Расчет!M234*G219*240</f>
        <v>198162.22428080966</v>
      </c>
      <c r="P219" s="24">
        <f>Расчет!N234*G219*240</f>
        <v>117713.93044727303</v>
      </c>
      <c r="Q219" s="24">
        <v>211</v>
      </c>
      <c r="R219" s="85"/>
      <c r="S219" s="86">
        <f>Расчет!N234*F219*1000/(_sk*240)</f>
        <v>1.9075400568623992</v>
      </c>
      <c r="T219" s="85"/>
      <c r="U219" s="85"/>
    </row>
    <row r="220" spans="1:21">
      <c r="A220" s="34">
        <f>796*(SQRT(SIN(Расчет!D235*PI()/180)^2+0.002514)-SIN(Расчет!D235*PI()/180))</f>
        <v>1.7242507583630409</v>
      </c>
      <c r="B220" s="9">
        <f t="shared" si="20"/>
        <v>0.58360056712471442</v>
      </c>
      <c r="C220" s="29">
        <f t="shared" si="24"/>
        <v>0.73175115639934629</v>
      </c>
      <c r="D220" s="29">
        <f t="shared" si="25"/>
        <v>0.81047696753192389</v>
      </c>
      <c r="E220" s="38">
        <f t="shared" si="21"/>
        <v>0.5243191865801855</v>
      </c>
      <c r="F220" s="38">
        <f t="shared" si="22"/>
        <v>0.77446080364361414</v>
      </c>
      <c r="G220" s="38">
        <f t="shared" si="23"/>
        <v>0.9236702729159435</v>
      </c>
      <c r="H220" s="24">
        <f>Расчет!L235*E220*240</f>
        <v>3523.1466407141693</v>
      </c>
      <c r="I220" s="24">
        <f>Расчет!M235*E220*240</f>
        <v>113281.36374586457</v>
      </c>
      <c r="J220" s="37">
        <f>Расчет!N235*E220*240</f>
        <v>65597.318683463556</v>
      </c>
      <c r="K220" s="80">
        <f>Расчет!L235*F220*240</f>
        <v>5203.965539614127</v>
      </c>
      <c r="L220" s="80">
        <f>Расчет!M235*F220*240</f>
        <v>167325.51134870545</v>
      </c>
      <c r="M220" s="80">
        <f>Расчет!N235*F220*240</f>
        <v>96892.414858619872</v>
      </c>
      <c r="N220" s="24">
        <f>Расчет!L235*G220*240</f>
        <v>6206.5739771544086</v>
      </c>
      <c r="O220" s="24">
        <f>Расчет!M235*G220*240</f>
        <v>199562.8442474152</v>
      </c>
      <c r="P220" s="24">
        <f>Расчет!N235*G220*240</f>
        <v>115559.9390632688</v>
      </c>
      <c r="Q220" s="24">
        <v>212</v>
      </c>
      <c r="R220" s="85"/>
      <c r="S220" s="86">
        <f>Расчет!N235*F220*1000/(_sk*240)</f>
        <v>1.8690666446493029</v>
      </c>
      <c r="T220" s="85"/>
      <c r="U220" s="85"/>
    </row>
    <row r="221" spans="1:21">
      <c r="A221" s="34">
        <f>796*(SQRT(SIN(Расчет!D236*PI()/180)^2+0.002514)-SIN(Расчет!D236*PI()/180))</f>
        <v>1.7502076956800674</v>
      </c>
      <c r="B221" s="9">
        <f t="shared" si="20"/>
        <v>0.58458249183406008</v>
      </c>
      <c r="C221" s="29">
        <f t="shared" si="24"/>
        <v>0.73257193645527208</v>
      </c>
      <c r="D221" s="29">
        <f t="shared" si="25"/>
        <v>0.81107877999620737</v>
      </c>
      <c r="E221" s="38">
        <f t="shared" si="21"/>
        <v>0.5185643478694576</v>
      </c>
      <c r="F221" s="38">
        <f t="shared" si="22"/>
        <v>0.76971657485074041</v>
      </c>
      <c r="G221" s="38">
        <f t="shared" si="23"/>
        <v>0.91984013346313132</v>
      </c>
      <c r="H221" s="24">
        <f>Расчет!L236*E221*240</f>
        <v>3194.6610250981162</v>
      </c>
      <c r="I221" s="24">
        <f>Расчет!M236*E221*240</f>
        <v>113236.39369675139</v>
      </c>
      <c r="J221" s="37">
        <f>Расчет!N236*E221*240</f>
        <v>63911.526972147578</v>
      </c>
      <c r="K221" s="80">
        <f>Расчет!L236*F221*240</f>
        <v>4741.9062882948074</v>
      </c>
      <c r="L221" s="80">
        <f>Расчет!M236*F221*240</f>
        <v>168079.29326960773</v>
      </c>
      <c r="M221" s="80">
        <f>Расчет!N236*F221*240</f>
        <v>94865.298466037406</v>
      </c>
      <c r="N221" s="24">
        <f>Расчет!L236*G221*240</f>
        <v>5666.7556027886958</v>
      </c>
      <c r="O221" s="24">
        <f>Расчет!M236*G221*240</f>
        <v>200861.05016445206</v>
      </c>
      <c r="P221" s="24">
        <f>Расчет!N236*G221*240</f>
        <v>113367.58445008259</v>
      </c>
      <c r="Q221" s="24">
        <v>213</v>
      </c>
      <c r="R221" s="85"/>
      <c r="S221" s="86">
        <f>Расчет!N236*F221*1000/(_sk*240)</f>
        <v>1.8299633191751044</v>
      </c>
      <c r="T221" s="85"/>
      <c r="U221" s="85"/>
    </row>
    <row r="222" spans="1:21">
      <c r="A222" s="34">
        <f>796*(SQRT(SIN(Расчет!D237*PI()/180)^2+0.002514)-SIN(Расчет!D237*PI()/180))</f>
        <v>1.7774912545115864</v>
      </c>
      <c r="B222" s="9">
        <f t="shared" si="20"/>
        <v>0.58560851728409502</v>
      </c>
      <c r="C222" s="29">
        <f t="shared" si="24"/>
        <v>0.73342970560583609</v>
      </c>
      <c r="D222" s="29">
        <f t="shared" si="25"/>
        <v>0.81170769273125509</v>
      </c>
      <c r="E222" s="38">
        <f t="shared" si="21"/>
        <v>0.51261945128199138</v>
      </c>
      <c r="F222" s="38">
        <f t="shared" si="22"/>
        <v>0.76479814669393964</v>
      </c>
      <c r="G222" s="38">
        <f t="shared" si="23"/>
        <v>0.91586110189308212</v>
      </c>
      <c r="H222" s="24">
        <f>Расчет!L237*E222*240</f>
        <v>2865.9037837913756</v>
      </c>
      <c r="I222" s="24">
        <f>Расчет!M237*E222*240</f>
        <v>113091.27722391079</v>
      </c>
      <c r="J222" s="37">
        <f>Расчет!N237*E222*240</f>
        <v>62205.307895779202</v>
      </c>
      <c r="K222" s="80">
        <f>Расчет!L237*F222*240</f>
        <v>4275.7603071153571</v>
      </c>
      <c r="L222" s="80">
        <f>Расчет!M237*F222*240</f>
        <v>168725.55072148121</v>
      </c>
      <c r="M222" s="80">
        <f>Расчет!N237*F222*240</f>
        <v>92806.669887848533</v>
      </c>
      <c r="N222" s="24">
        <f>Расчет!L237*G222*240</f>
        <v>5120.3086242212057</v>
      </c>
      <c r="O222" s="24">
        <f>Расчет!M237*G222*240</f>
        <v>202052.22707362691</v>
      </c>
      <c r="P222" s="24">
        <f>Расчет!N237*G222*240</f>
        <v>111137.84638984929</v>
      </c>
      <c r="Q222" s="24">
        <v>214</v>
      </c>
      <c r="R222" s="85"/>
      <c r="S222" s="86">
        <f>Расчет!N237*F222*1000/(_sk*240)</f>
        <v>1.7902521197501646</v>
      </c>
      <c r="T222" s="85"/>
      <c r="U222" s="85"/>
    </row>
    <row r="223" spans="1:21">
      <c r="A223" s="34">
        <f>796*(SQRT(SIN(Расчет!D238*PI()/180)^2+0.002514)-SIN(Расчет!D238*PI()/180))</f>
        <v>1.8061816949302179</v>
      </c>
      <c r="B223" s="9">
        <f t="shared" si="20"/>
        <v>0.58668074862898656</v>
      </c>
      <c r="C223" s="29">
        <f t="shared" si="24"/>
        <v>0.73432624199418717</v>
      </c>
      <c r="D223" s="29">
        <f t="shared" si="25"/>
        <v>0.81236500637501396</v>
      </c>
      <c r="E223" s="38">
        <f t="shared" si="21"/>
        <v>0.50648030396806054</v>
      </c>
      <c r="F223" s="38">
        <f t="shared" si="22"/>
        <v>0.75970008880872908</v>
      </c>
      <c r="G223" s="38">
        <f t="shared" si="23"/>
        <v>0.91172781742702802</v>
      </c>
      <c r="H223" s="24">
        <f>Расчет!L238*E223*240</f>
        <v>2537.4513058624666</v>
      </c>
      <c r="I223" s="24">
        <f>Расчет!M238*E223*240</f>
        <v>112843.15121098836</v>
      </c>
      <c r="J223" s="37">
        <f>Расчет!N238*E223*240</f>
        <v>60480.151582591148</v>
      </c>
      <c r="K223" s="80">
        <f>Расчет!L238*F223*240</f>
        <v>3806.0749200093387</v>
      </c>
      <c r="L223" s="80">
        <f>Расчет!M238*F223*240</f>
        <v>169260.18904350285</v>
      </c>
      <c r="M223" s="80">
        <f>Расчет!N238*F223*240</f>
        <v>90717.795279473241</v>
      </c>
      <c r="N223" s="24">
        <f>Расчет!L238*G223*240</f>
        <v>4567.7293328019314</v>
      </c>
      <c r="O223" s="24">
        <f>Расчет!M238*G223*240</f>
        <v>203131.76871665759</v>
      </c>
      <c r="P223" s="24">
        <f>Расчет!N238*G223*240</f>
        <v>108871.82812054416</v>
      </c>
      <c r="Q223" s="24">
        <v>215</v>
      </c>
      <c r="R223" s="85"/>
      <c r="S223" s="86">
        <f>Расчет!N238*F223*1000/(_sk*240)</f>
        <v>1.7499574706688512</v>
      </c>
      <c r="T223" s="85"/>
      <c r="U223" s="85"/>
    </row>
    <row r="224" spans="1:21">
      <c r="A224" s="34">
        <f>796*(SQRT(SIN(Расчет!D239*PI()/180)^2+0.002514)-SIN(Расчет!D239*PI()/180))</f>
        <v>1.8363652601339036</v>
      </c>
      <c r="B224" s="9">
        <f t="shared" si="20"/>
        <v>0.58780139530961828</v>
      </c>
      <c r="C224" s="29">
        <f t="shared" si="24"/>
        <v>0.73526341321049393</v>
      </c>
      <c r="D224" s="29">
        <f t="shared" si="25"/>
        <v>0.81305208675083018</v>
      </c>
      <c r="E224" s="38">
        <f t="shared" si="21"/>
        <v>0.50014281809498251</v>
      </c>
      <c r="F224" s="38">
        <f t="shared" si="22"/>
        <v>0.7544168970665539</v>
      </c>
      <c r="G224" s="38">
        <f t="shared" si="23"/>
        <v>0.90743477370575121</v>
      </c>
      <c r="H224" s="24">
        <f>Расчет!L239*E224*240</f>
        <v>2209.9117502258928</v>
      </c>
      <c r="I224" s="24">
        <f>Расчет!M239*E224*240</f>
        <v>112489.29293182099</v>
      </c>
      <c r="J224" s="37">
        <f>Расчет!N239*E224*240</f>
        <v>58737.664820241123</v>
      </c>
      <c r="K224" s="80">
        <f>Расчет!L239*F224*240</f>
        <v>3333.4373804398347</v>
      </c>
      <c r="L224" s="80">
        <f>Расчет!M239*F224*240</f>
        <v>169679.18013913874</v>
      </c>
      <c r="M224" s="80">
        <f>Расчет!N239*F224*240</f>
        <v>88600.066283879205</v>
      </c>
      <c r="N224" s="24">
        <f>Расчет!L239*G224*240</f>
        <v>4009.5562635772485</v>
      </c>
      <c r="O224" s="24">
        <f>Расчет!M239*G224*240</f>
        <v>204095.09520642861</v>
      </c>
      <c r="P224" s="24">
        <f>Расчет!N239*G224*240</f>
        <v>106570.75870284198</v>
      </c>
      <c r="Q224" s="24">
        <v>216</v>
      </c>
      <c r="R224" s="85"/>
      <c r="S224" s="86">
        <f>Расчет!N239*F224*1000/(_sk*240)</f>
        <v>1.7091062168958182</v>
      </c>
      <c r="T224" s="85"/>
      <c r="U224" s="85"/>
    </row>
    <row r="225" spans="1:21">
      <c r="A225" s="34">
        <f>796*(SQRT(SIN(Расчет!D240*PI()/180)^2+0.002514)-SIN(Расчет!D240*PI()/180))</f>
        <v>1.8681347388347298</v>
      </c>
      <c r="B225" s="9">
        <f t="shared" si="20"/>
        <v>0.58897277594689679</v>
      </c>
      <c r="C225" s="29">
        <f t="shared" si="24"/>
        <v>0.7362431806613865</v>
      </c>
      <c r="D225" s="29">
        <f t="shared" si="25"/>
        <v>0.81377036801974478</v>
      </c>
      <c r="E225" s="38">
        <f t="shared" si="21"/>
        <v>0.49360303159898944</v>
      </c>
      <c r="F225" s="38">
        <f t="shared" si="22"/>
        <v>0.748943000482717</v>
      </c>
      <c r="G225" s="38">
        <f t="shared" si="23"/>
        <v>0.90297631807174128</v>
      </c>
      <c r="H225" s="24">
        <f>Расчет!L240*E225*240</f>
        <v>1883.9243287303366</v>
      </c>
      <c r="I225" s="24">
        <f>Расчет!M240*E225*240</f>
        <v>112027.14167323179</v>
      </c>
      <c r="J225" s="37">
        <f>Расчет!N240*E225*240</f>
        <v>56979.570798286128</v>
      </c>
      <c r="K225" s="80">
        <f>Расчет!L240*F225*240</f>
        <v>2858.4750277384146</v>
      </c>
      <c r="L225" s="80">
        <f>Расчет!M240*F225*240</f>
        <v>169978.5824824833</v>
      </c>
      <c r="M225" s="80">
        <f>Расчет!N240*F225*240</f>
        <v>86455.001262138074</v>
      </c>
      <c r="N225" s="24">
        <f>Расчет!L240*G225*240</f>
        <v>3446.3707574323148</v>
      </c>
      <c r="O225" s="24">
        <f>Расчет!M240*G225*240</f>
        <v>204937.67144116396</v>
      </c>
      <c r="P225" s="24">
        <f>Расчет!N240*G225*240</f>
        <v>104235.99481970818</v>
      </c>
      <c r="Q225" s="24">
        <v>217</v>
      </c>
      <c r="R225" s="85"/>
      <c r="S225" s="86">
        <f>Расчет!N240*F225*1000/(_sk*240)</f>
        <v>1.6677276478035894</v>
      </c>
      <c r="T225" s="85"/>
      <c r="U225" s="85"/>
    </row>
    <row r="226" spans="1:21">
      <c r="A226" s="34">
        <f>796*(SQRT(SIN(Расчет!D241*PI()/180)^2+0.002514)-SIN(Расчет!D241*PI()/180))</f>
        <v>1.9015900936892787</v>
      </c>
      <c r="B226" s="9">
        <f t="shared" si="20"/>
        <v>0.59019732334113351</v>
      </c>
      <c r="C226" s="29">
        <f t="shared" si="24"/>
        <v>0.73726760406411829</v>
      </c>
      <c r="D226" s="29">
        <f t="shared" si="25"/>
        <v>0.81452135591709074</v>
      </c>
      <c r="E226" s="38">
        <f t="shared" si="21"/>
        <v>0.48685712996041397</v>
      </c>
      <c r="F226" s="38">
        <f t="shared" si="22"/>
        <v>0.74327276848257184</v>
      </c>
      <c r="G226" s="38">
        <f t="shared" si="23"/>
        <v>0.89834665077129228</v>
      </c>
      <c r="H226" s="24">
        <f>Расчет!L241*E226*240</f>
        <v>1560.1583311134318</v>
      </c>
      <c r="I226" s="24">
        <f>Расчет!M241*E226*240</f>
        <v>111454.32078259625</v>
      </c>
      <c r="J226" s="37">
        <f>Расчет!N241*E226*240</f>
        <v>55207.708095546994</v>
      </c>
      <c r="K226" s="80">
        <f>Расчет!L241*F226*240</f>
        <v>2381.8552315997049</v>
      </c>
      <c r="L226" s="80">
        <f>Расчет!M241*F226*240</f>
        <v>170154.56171744</v>
      </c>
      <c r="M226" s="80">
        <f>Расчет!N241*F226*240</f>
        <v>84284.245854818611</v>
      </c>
      <c r="N226" s="24">
        <f>Расчет!L241*G226*240</f>
        <v>2878.7973415170904</v>
      </c>
      <c r="O226" s="24">
        <f>Расчет!M241*G226*240</f>
        <v>205655.02614119183</v>
      </c>
      <c r="P226" s="24">
        <f>Расчет!N241*G226*240</f>
        <v>101869.02196220559</v>
      </c>
      <c r="Q226" s="24">
        <v>218</v>
      </c>
      <c r="R226" s="85"/>
      <c r="S226" s="86">
        <f>Расчет!N241*F226*1000/(_sk*240)</f>
        <v>1.6258535080019021</v>
      </c>
      <c r="T226" s="85"/>
      <c r="U226" s="85"/>
    </row>
    <row r="227" spans="1:21">
      <c r="A227" s="34">
        <f>796*(SQRT(SIN(Расчет!D242*PI()/180)^2+0.002514)-SIN(Расчет!D242*PI()/180))</f>
        <v>1.9368391649877137</v>
      </c>
      <c r="B227" s="9">
        <f t="shared" si="20"/>
        <v>0.59147758953617446</v>
      </c>
      <c r="C227" s="29">
        <f t="shared" si="24"/>
        <v>0.73833884603588273</v>
      </c>
      <c r="D227" s="29">
        <f t="shared" si="25"/>
        <v>0.81530663105062395</v>
      </c>
      <c r="E227" s="38">
        <f t="shared" si="21"/>
        <v>0.47990146892200958</v>
      </c>
      <c r="F227" s="38">
        <f t="shared" si="22"/>
        <v>0.73740051841922583</v>
      </c>
      <c r="G227" s="38">
        <f t="shared" si="23"/>
        <v>0.89353982397043774</v>
      </c>
      <c r="H227" s="24">
        <f>Расчет!L242*E227*240</f>
        <v>1239.3118808357649</v>
      </c>
      <c r="I227" s="24">
        <f>Расчет!M242*E227*240</f>
        <v>110768.65997381361</v>
      </c>
      <c r="J227" s="37">
        <f>Расчет!N242*E227*240</f>
        <v>53424.028867507193</v>
      </c>
      <c r="K227" s="80">
        <f>Расчет!L242*F227*240</f>
        <v>1904.2851139093198</v>
      </c>
      <c r="L227" s="80">
        <f>Расчет!M242*F227*240</f>
        <v>170203.41169776113</v>
      </c>
      <c r="M227" s="80">
        <f>Расчет!N242*F227*240</f>
        <v>82089.572827179014</v>
      </c>
      <c r="N227" s="24">
        <f>Расчет!L242*G227*240</f>
        <v>2307.5039181145426</v>
      </c>
      <c r="O227" s="24">
        <f>Расчет!M242*G227*240</f>
        <v>206242.77136881955</v>
      </c>
      <c r="P227" s="24">
        <f>Расчет!N242*G227*240</f>
        <v>99471.454957812995</v>
      </c>
      <c r="Q227" s="24">
        <v>219</v>
      </c>
      <c r="R227" s="85"/>
      <c r="S227" s="86">
        <f>Расчет!N242*F227*1000/(_sk*240)</f>
        <v>1.5835179943514468</v>
      </c>
      <c r="T227" s="85"/>
      <c r="U227" s="85"/>
    </row>
    <row r="228" spans="1:21">
      <c r="A228" s="34">
        <f>796*(SQRT(SIN(Расчет!D243*PI()/180)^2+0.002514)-SIN(Расчет!D243*PI()/180))</f>
        <v>1.973998460289168</v>
      </c>
      <c r="B228" s="9">
        <f t="shared" si="20"/>
        <v>0.59281625089143908</v>
      </c>
      <c r="C228" s="29">
        <f t="shared" si="24"/>
        <v>0.73945917673649508</v>
      </c>
      <c r="D228" s="29">
        <f t="shared" si="25"/>
        <v>0.81612785222826134</v>
      </c>
      <c r="E228" s="38">
        <f t="shared" si="21"/>
        <v>0.47273259804379697</v>
      </c>
      <c r="F228" s="38">
        <f t="shared" si="22"/>
        <v>0.73132052319799901</v>
      </c>
      <c r="G228" s="38">
        <f t="shared" si="23"/>
        <v>0.88854974044414303</v>
      </c>
      <c r="H228" s="24">
        <f>Расчет!L243*E228*240</f>
        <v>922.11041307985261</v>
      </c>
      <c r="I228" s="24">
        <f>Расчет!M243*E228*240</f>
        <v>109968.2177072123</v>
      </c>
      <c r="J228" s="37">
        <f>Расчет!N243*E228*240</f>
        <v>51630.596193756908</v>
      </c>
      <c r="K228" s="80">
        <f>Расчет!L243*F228*240</f>
        <v>1426.5110392861125</v>
      </c>
      <c r="L228" s="80">
        <f>Расчет!M243*F228*240</f>
        <v>170121.57579481995</v>
      </c>
      <c r="M228" s="80">
        <f>Расчет!N243*F228*240</f>
        <v>79872.881154569186</v>
      </c>
      <c r="N228" s="24">
        <f>Расчет!L243*G228*240</f>
        <v>1733.2017542125063</v>
      </c>
      <c r="O228" s="24">
        <f>Расчет!M243*G228*240</f>
        <v>206696.62237211704</v>
      </c>
      <c r="P228" s="24">
        <f>Расчет!N243*G228*240</f>
        <v>97045.037801029277</v>
      </c>
      <c r="Q228" s="24">
        <v>220</v>
      </c>
      <c r="R228" s="85"/>
      <c r="S228" s="86">
        <f>Расчет!N243*F228*1000/(_sk*240)</f>
        <v>1.5407577383211648</v>
      </c>
      <c r="T228" s="85"/>
      <c r="U228" s="85"/>
    </row>
    <row r="229" spans="1:21">
      <c r="A229" s="34">
        <f>796*(SQRT(SIN(Расчет!D244*PI()/180)^2+0.002514)-SIN(Расчет!D244*PI()/180))</f>
        <v>2.0131940424401407</v>
      </c>
      <c r="B229" s="9">
        <f t="shared" si="20"/>
        <v>0.59421611308568389</v>
      </c>
      <c r="C229" s="29">
        <f t="shared" si="24"/>
        <v>0.74063097850729431</v>
      </c>
      <c r="D229" s="29">
        <f t="shared" si="25"/>
        <v>0.81698675977202961</v>
      </c>
      <c r="E229" s="38">
        <f t="shared" si="21"/>
        <v>0.46534728495407934</v>
      </c>
      <c r="F229" s="38">
        <f t="shared" si="22"/>
        <v>0.72502701881237963</v>
      </c>
      <c r="G229" s="38">
        <f t="shared" si="23"/>
        <v>0.88337015175199396</v>
      </c>
      <c r="H229" s="24">
        <f>Расчет!L244*E229*240</f>
        <v>609.30486883516255</v>
      </c>
      <c r="I229" s="24">
        <f>Расчет!M244*E229*240</f>
        <v>109051.30344048157</v>
      </c>
      <c r="J229" s="37">
        <f>Расчет!N244*E229*240</f>
        <v>49829.580550811617</v>
      </c>
      <c r="K229" s="80">
        <f>Расчет!L244*F229*240</f>
        <v>949.31786835936771</v>
      </c>
      <c r="L229" s="80">
        <f>Расчет!M244*F229*240</f>
        <v>169905.66827709918</v>
      </c>
      <c r="M229" s="80">
        <f>Расчет!N244*F229*240</f>
        <v>77636.194308066915</v>
      </c>
      <c r="N229" s="24">
        <f>Расчет!L244*G229*240</f>
        <v>1156.645266554548</v>
      </c>
      <c r="O229" s="24">
        <f>Расчет!M244*G229*240</f>
        <v>207012.41757213022</v>
      </c>
      <c r="P229" s="24">
        <f>Расчет!N244*G229*240</f>
        <v>94591.642749677543</v>
      </c>
      <c r="Q229" s="24">
        <v>221</v>
      </c>
      <c r="R229" s="85"/>
      <c r="S229" s="86">
        <f>Расчет!N244*F229*1000/(_sk*240)</f>
        <v>1.4976117729179574</v>
      </c>
      <c r="T229" s="85"/>
      <c r="U229" s="85"/>
    </row>
    <row r="230" spans="1:21">
      <c r="A230" s="34">
        <f>796*(SQRT(SIN(Расчет!D245*PI()/180)^2+0.002514)-SIN(Расчет!D245*PI()/180))</f>
        <v>2.0545625304832491</v>
      </c>
      <c r="B230" s="9">
        <f t="shared" si="20"/>
        <v>0.59568011595151471</v>
      </c>
      <c r="C230" s="29">
        <f t="shared" si="24"/>
        <v>0.74185675042935306</v>
      </c>
      <c r="D230" s="29">
        <f t="shared" si="25"/>
        <v>0.81788517876006928</v>
      </c>
      <c r="E230" s="38">
        <f t="shared" si="21"/>
        <v>0.45774254011682958</v>
      </c>
      <c r="F230" s="38">
        <f t="shared" si="22"/>
        <v>0.718514211532568</v>
      </c>
      <c r="G230" s="38">
        <f t="shared" si="23"/>
        <v>0.87799465565446533</v>
      </c>
      <c r="H230" s="24">
        <f>Расчет!L245*E230*240</f>
        <v>301.66960201719735</v>
      </c>
      <c r="I230" s="24">
        <f>Расчет!M245*E230*240</f>
        <v>108016.49952957212</v>
      </c>
      <c r="J230" s="37">
        <f>Расчет!N245*E230*240</f>
        <v>48023.255381655261</v>
      </c>
      <c r="K230" s="80">
        <f>Расчет!L245*F230*240</f>
        <v>473.52797094499465</v>
      </c>
      <c r="L230" s="80">
        <f>Расчет!M245*F230*240</f>
        <v>169552.49554081156</v>
      </c>
      <c r="M230" s="80">
        <f>Расчет!N245*F230*240</f>
        <v>75381.657704285855</v>
      </c>
      <c r="N230" s="24">
        <f>Расчет!L245*G230*240</f>
        <v>578.63159993149748</v>
      </c>
      <c r="O230" s="24">
        <f>Расчет!M245*G230*240</f>
        <v>207186.13849012574</v>
      </c>
      <c r="P230" s="24">
        <f>Расчет!N245*G230*240</f>
        <v>92113.268654168132</v>
      </c>
      <c r="Q230" s="24">
        <v>222</v>
      </c>
      <c r="R230" s="85"/>
      <c r="S230" s="86">
        <f>Расчет!N245*F230*1000/(_sk*240)</f>
        <v>1.4541214834931684</v>
      </c>
      <c r="T230" s="85"/>
      <c r="U230" s="85"/>
    </row>
    <row r="231" spans="1:21">
      <c r="A231" s="34">
        <f>796*(SQRT(SIN(Расчет!D246*PI()/180)^2+0.002514)-SIN(Расчет!D246*PI()/180))</f>
        <v>2.0982522304255071</v>
      </c>
      <c r="B231" s="9">
        <f t="shared" si="20"/>
        <v>0.59721133800811665</v>
      </c>
      <c r="C231" s="29">
        <f t="shared" si="24"/>
        <v>0.74313911269877475</v>
      </c>
      <c r="D231" s="29">
        <f t="shared" si="25"/>
        <v>0.81882502211967179</v>
      </c>
      <c r="E231" s="38">
        <f t="shared" si="21"/>
        <v>0.44991564188899591</v>
      </c>
      <c r="F231" s="38">
        <f t="shared" si="22"/>
        <v>0.71177628440669782</v>
      </c>
      <c r="G231" s="38">
        <f t="shared" si="23"/>
        <v>0.872416692447466</v>
      </c>
      <c r="H231" s="24">
        <f>Расчет!L246*E231*240</f>
        <v>7.4408547987658834E-12</v>
      </c>
      <c r="I231" s="24">
        <f>Расчет!M246*E231*240</f>
        <v>106862.68254053526</v>
      </c>
      <c r="J231" s="37">
        <f>Расчет!N246*E231*240</f>
        <v>46213.991740028927</v>
      </c>
      <c r="K231" s="80">
        <f>Расчет!L246*F231*240</f>
        <v>1.1771593357454381E-11</v>
      </c>
      <c r="L231" s="80">
        <f>Расчет!M246*F231*240</f>
        <v>169059.07694403062</v>
      </c>
      <c r="M231" s="80">
        <f>Расчет!N246*F231*240</f>
        <v>73111.535287397928</v>
      </c>
      <c r="N231" s="24">
        <f>Расчет!L246*G231*240</f>
        <v>1.4428317951485649E-11</v>
      </c>
      <c r="O231" s="24">
        <f>Расчет!M246*G231*240</f>
        <v>207213.92938607579</v>
      </c>
      <c r="P231" s="24">
        <f>Расчет!N246*G231*240</f>
        <v>89612.038490935272</v>
      </c>
      <c r="Q231" s="24">
        <v>223</v>
      </c>
      <c r="R231" s="85"/>
      <c r="S231" s="86">
        <f>Расчет!N246*F231*1000/(_sk*240)</f>
        <v>1.4103305418093735</v>
      </c>
      <c r="T231" s="85"/>
      <c r="U231" s="85"/>
    </row>
    <row r="232" spans="1:21">
      <c r="A232" s="34">
        <f>796*(SQRT(SIN(Расчет!D247*PI()/180)^2+0.002514)-SIN(Расчет!D247*PI()/180))</f>
        <v>2.144424415782888</v>
      </c>
      <c r="B232" s="9">
        <f t="shared" si="20"/>
        <v>0.59881300051992914</v>
      </c>
      <c r="C232" s="29">
        <f t="shared" si="24"/>
        <v>0.74448081068485406</v>
      </c>
      <c r="D232" s="29">
        <f t="shared" si="25"/>
        <v>0.81980829347049555</v>
      </c>
      <c r="E232" s="38">
        <f t="shared" si="21"/>
        <v>0.44186416158407771</v>
      </c>
      <c r="F232" s="38">
        <f t="shared" si="22"/>
        <v>0.70480740262992081</v>
      </c>
      <c r="G232" s="38">
        <f t="shared" si="23"/>
        <v>0.86662953979264579</v>
      </c>
      <c r="H232" s="24">
        <f>Расчет!L247*E232*240</f>
        <v>294.89017820068966</v>
      </c>
      <c r="I232" s="24">
        <f>Расчет!M247*E232*240</f>
        <v>105589.04371503527</v>
      </c>
      <c r="J232" s="37">
        <f>Расчет!N247*E232*240</f>
        <v>44404.251994427657</v>
      </c>
      <c r="K232" s="80">
        <f>Расчет!L247*F232*240</f>
        <v>470.3725683784715</v>
      </c>
      <c r="L232" s="80">
        <f>Расчет!M247*F232*240</f>
        <v>168422.66496603069</v>
      </c>
      <c r="M232" s="80">
        <f>Расчет!N247*F232*240</f>
        <v>70828.205215194772</v>
      </c>
      <c r="N232" s="24">
        <f>Расчет!L247*G232*240</f>
        <v>578.36901392331424</v>
      </c>
      <c r="O232" s="24">
        <f>Расчет!M247*G232*240</f>
        <v>207092.11635054665</v>
      </c>
      <c r="P232" s="24">
        <f>Расчет!N247*G232*240</f>
        <v>87090.196074761698</v>
      </c>
      <c r="Q232" s="24">
        <v>224</v>
      </c>
      <c r="R232" s="85"/>
      <c r="S232" s="86">
        <f>Расчет!N247*F232*1000/(_sk*240)</f>
        <v>1.3662848228239732</v>
      </c>
      <c r="T232" s="85"/>
      <c r="U232" s="85"/>
    </row>
    <row r="233" spans="1:21">
      <c r="A233" s="34">
        <f>796*(SQRT(SIN(Расчет!D248*PI()/180)^2+0.002514)-SIN(Расчет!D248*PI()/180))</f>
        <v>2.1932547813404417</v>
      </c>
      <c r="B233" s="9">
        <f t="shared" si="20"/>
        <v>0.60048847085825019</v>
      </c>
      <c r="C233" s="29">
        <f t="shared" si="24"/>
        <v>0.74588471849581184</v>
      </c>
      <c r="D233" s="29">
        <f t="shared" si="25"/>
        <v>0.8208370895865541</v>
      </c>
      <c r="E233" s="38">
        <f t="shared" si="21"/>
        <v>0.43358598819189692</v>
      </c>
      <c r="F233" s="38">
        <f t="shared" si="22"/>
        <v>0.6976017172038057</v>
      </c>
      <c r="G233" s="38">
        <f t="shared" si="23"/>
        <v>0.86062630549202979</v>
      </c>
      <c r="H233" s="24">
        <f>Расчет!L248*E233*240</f>
        <v>582.17173753732948</v>
      </c>
      <c r="I233" s="24">
        <f>Расчет!M248*E233*240</f>
        <v>104195.10831421126</v>
      </c>
      <c r="J233" s="37">
        <f>Расчет!N248*E233*240</f>
        <v>42596.582584382952</v>
      </c>
      <c r="K233" s="80">
        <f>Расчет!L248*F233*240</f>
        <v>936.66311844427389</v>
      </c>
      <c r="L233" s="80">
        <f>Расчет!M248*F233*240</f>
        <v>167640.76437834644</v>
      </c>
      <c r="M233" s="80">
        <f>Расчет!N248*F233*240</f>
        <v>68534.154624774877</v>
      </c>
      <c r="N233" s="24">
        <f>Расчет!L248*G233*240</f>
        <v>1155.5546657030809</v>
      </c>
      <c r="O233" s="24">
        <f>Расчет!M248*G233*240</f>
        <v>206817.22555829899</v>
      </c>
      <c r="P233" s="24">
        <f>Расчет!N248*G233*240</f>
        <v>84550.101928014192</v>
      </c>
      <c r="Q233" s="24">
        <v>225</v>
      </c>
      <c r="R233" s="85"/>
      <c r="S233" s="86">
        <f>Расчет!N248*F233*1000/(_sk*240)</f>
        <v>1.3220323037186512</v>
      </c>
      <c r="T233" s="85"/>
      <c r="U233" s="85"/>
    </row>
    <row r="234" spans="1:21">
      <c r="A234" s="34">
        <f>796*(SQRT(SIN(Расчет!D249*PI()/180)^2+0.002514)-SIN(Расчет!D249*PI()/180))</f>
        <v>2.2449350978127738</v>
      </c>
      <c r="B234" s="9">
        <f t="shared" si="20"/>
        <v>0.60224126487876206</v>
      </c>
      <c r="C234" s="29">
        <f t="shared" si="24"/>
        <v>0.74735384182483455</v>
      </c>
      <c r="D234" s="29">
        <f t="shared" si="25"/>
        <v>0.82191360230693378</v>
      </c>
      <c r="E234" s="38">
        <f t="shared" si="21"/>
        <v>0.42507935232367172</v>
      </c>
      <c r="F234" s="38">
        <f t="shared" si="22"/>
        <v>0.6901533661368553</v>
      </c>
      <c r="G234" s="38">
        <f t="shared" si="23"/>
        <v>0.85439991748655186</v>
      </c>
      <c r="H234" s="24">
        <f>Расчет!L249*E234*240</f>
        <v>861.00324295988003</v>
      </c>
      <c r="I234" s="24">
        <f>Расчет!M249*E234*240</f>
        <v>102680.75354684099</v>
      </c>
      <c r="J234" s="37">
        <f>Расчет!N249*E234*240</f>
        <v>40793.605829327047</v>
      </c>
      <c r="K234" s="80">
        <f>Расчет!L249*F234*240</f>
        <v>1397.9137851208654</v>
      </c>
      <c r="L234" s="80">
        <f>Расчет!M249*F234*240</f>
        <v>166711.15007219044</v>
      </c>
      <c r="M234" s="80">
        <f>Расчет!N249*F234*240</f>
        <v>66231.973456411695</v>
      </c>
      <c r="N234" s="24">
        <f>Расчет!L249*G234*240</f>
        <v>1730.5971125608326</v>
      </c>
      <c r="O234" s="24">
        <f>Расчет!M249*G234*240</f>
        <v>206386.0003510041</v>
      </c>
      <c r="P234" s="24">
        <f>Расчет!N249*G234*240</f>
        <v>81994.228287091071</v>
      </c>
      <c r="Q234" s="24">
        <v>226</v>
      </c>
      <c r="R234" s="85"/>
      <c r="S234" s="86">
        <f>Расчет!N249*F234*1000/(_sk*240)</f>
        <v>1.2776229447610283</v>
      </c>
      <c r="T234" s="85"/>
      <c r="U234" s="85"/>
    </row>
    <row r="235" spans="1:21">
      <c r="A235" s="34">
        <f>796*(SQRT(SIN(Расчет!D250*PI()/180)^2+0.002514)-SIN(Расчет!D250*PI()/180))</f>
        <v>2.299675100208697</v>
      </c>
      <c r="B235" s="9">
        <f t="shared" si="20"/>
        <v>0.6040750479465975</v>
      </c>
      <c r="C235" s="29">
        <f t="shared" si="24"/>
        <v>0.74889131978276569</v>
      </c>
      <c r="D235" s="29">
        <f t="shared" si="25"/>
        <v>0.8230401196758923</v>
      </c>
      <c r="E235" s="38">
        <f t="shared" si="21"/>
        <v>0.41634284885654382</v>
      </c>
      <c r="F235" s="38">
        <f t="shared" si="22"/>
        <v>0.6824564722176143</v>
      </c>
      <c r="G235" s="38">
        <f t="shared" si="23"/>
        <v>0.84794311013859813</v>
      </c>
      <c r="H235" s="24">
        <f>Расчет!L250*E235*240</f>
        <v>1130.5344571190769</v>
      </c>
      <c r="I235" s="24">
        <f>Расчет!M250*E235*240</f>
        <v>101046.22476858091</v>
      </c>
      <c r="J235" s="37">
        <f>Расчет!N250*E235*240</f>
        <v>38998.01079848659</v>
      </c>
      <c r="K235" s="80">
        <f>Расчет!L250*F235*240</f>
        <v>1853.1375270283193</v>
      </c>
      <c r="L235" s="80">
        <f>Расчет!M250*F235*240</f>
        <v>165631.88313637825</v>
      </c>
      <c r="M235" s="80">
        <f>Расчет!N250*F235*240</f>
        <v>63924.347316482737</v>
      </c>
      <c r="N235" s="24">
        <f>Расчет!L250*G235*240</f>
        <v>2302.4987851267483</v>
      </c>
      <c r="O235" s="24">
        <f>Расчет!M250*G235*240</f>
        <v>205795.41676613974</v>
      </c>
      <c r="P235" s="24">
        <f>Расчет!N250*G235*240</f>
        <v>79425.153227698116</v>
      </c>
      <c r="Q235" s="24">
        <v>227</v>
      </c>
      <c r="R235" s="85"/>
      <c r="S235" s="86">
        <f>Расчет!N250*F235*1000/(_sk*240)</f>
        <v>1.2331085516296827</v>
      </c>
      <c r="T235" s="85"/>
      <c r="U235" s="85"/>
    </row>
    <row r="236" spans="1:21">
      <c r="A236" s="34">
        <f>796*(SQRT(SIN(Расчет!D251*PI()/180)^2+0.002514)-SIN(Расчет!D251*PI()/180))</f>
        <v>2.3577046489113602</v>
      </c>
      <c r="B236" s="9">
        <f t="shared" si="20"/>
        <v>0.60599363413745988</v>
      </c>
      <c r="C236" s="29">
        <f t="shared" si="24"/>
        <v>0.75050042533936301</v>
      </c>
      <c r="D236" s="29">
        <f t="shared" si="25"/>
        <v>0.82421902603033348</v>
      </c>
      <c r="E236" s="38">
        <f t="shared" si="21"/>
        <v>0.40737545763847888</v>
      </c>
      <c r="F236" s="38">
        <f t="shared" si="22"/>
        <v>0.6745051361092782</v>
      </c>
      <c r="G236" s="38">
        <f t="shared" si="23"/>
        <v>0.84124840557166791</v>
      </c>
      <c r="H236" s="24">
        <f>Расчет!L251*E236*240</f>
        <v>1389.9099950011928</v>
      </c>
      <c r="I236" s="24">
        <f>Расчет!M251*E236*240</f>
        <v>99292.149618715164</v>
      </c>
      <c r="J236" s="37">
        <f>Расчет!N251*E236*240</f>
        <v>37212.543258634971</v>
      </c>
      <c r="K236" s="80">
        <f>Расчет!L251*F236*240</f>
        <v>2301.3203490277556</v>
      </c>
      <c r="L236" s="80">
        <f>Расчет!M251*F236*240</f>
        <v>164401.32471747682</v>
      </c>
      <c r="M236" s="80">
        <f>Расчет!N251*F236*240</f>
        <v>61614.049361591053</v>
      </c>
      <c r="N236" s="24">
        <f>Расчет!L251*G236*240</f>
        <v>2870.2258451232615</v>
      </c>
      <c r="O236" s="24">
        <f>Расчет!M251*G236*240</f>
        <v>205042.69706560206</v>
      </c>
      <c r="P236" s="24">
        <f>Расчет!N251*G236*240</f>
        <v>76845.553890422816</v>
      </c>
      <c r="Q236" s="24">
        <v>228</v>
      </c>
      <c r="R236" s="85"/>
      <c r="S236" s="86">
        <f>Расчет!N251*F236*1000/(_sk*240)</f>
        <v>1.1885426188578521</v>
      </c>
      <c r="T236" s="85"/>
      <c r="U236" s="85"/>
    </row>
    <row r="237" spans="1:21">
      <c r="A237" s="34">
        <f>796*(SQRT(SIN(Расчет!D252*PI()/180)^2+0.002514)-SIN(Расчет!D252*PI()/180))</f>
        <v>2.4192762100359526</v>
      </c>
      <c r="B237" s="9">
        <f t="shared" si="20"/>
        <v>0.60800098301229499</v>
      </c>
      <c r="C237" s="29">
        <f t="shared" si="24"/>
        <v>0.75218456388732891</v>
      </c>
      <c r="D237" s="29">
        <f t="shared" si="25"/>
        <v>0.82545280067277649</v>
      </c>
      <c r="E237" s="38">
        <f t="shared" si="21"/>
        <v>0.39817656148121244</v>
      </c>
      <c r="F237" s="38">
        <f t="shared" si="22"/>
        <v>0.66629342315131124</v>
      </c>
      <c r="G237" s="38">
        <f t="shared" si="23"/>
        <v>0.8343080884651296</v>
      </c>
      <c r="H237" s="24">
        <f>Расчет!L252*E237*240</f>
        <v>1638.2731640434329</v>
      </c>
      <c r="I237" s="24">
        <f>Расчет!M252*E237*240</f>
        <v>97419.549739260372</v>
      </c>
      <c r="J237" s="37">
        <f>Расчет!N252*E237*240</f>
        <v>35439.994725161072</v>
      </c>
      <c r="K237" s="80">
        <f>Расчет!L252*F237*240</f>
        <v>2741.4236299263766</v>
      </c>
      <c r="L237" s="80">
        <f>Расчет!M252*F237*240</f>
        <v>163018.14711585914</v>
      </c>
      <c r="M237" s="80">
        <f>Расчет!N252*F237*240</f>
        <v>59303.931185829388</v>
      </c>
      <c r="N237" s="24">
        <f>Расчет!L252*G237*240</f>
        <v>3432.7097174987493</v>
      </c>
      <c r="O237" s="24">
        <f>Расчет!M252*G237*240</f>
        <v>204125.3207364667</v>
      </c>
      <c r="P237" s="24">
        <f>Расчет!N252*G237*240</f>
        <v>74258.198785913584</v>
      </c>
      <c r="Q237" s="24">
        <v>229</v>
      </c>
      <c r="R237" s="85"/>
      <c r="S237" s="86">
        <f>Расчет!N252*F237*1000/(_sk*240)</f>
        <v>1.1439801540476349</v>
      </c>
      <c r="T237" s="85"/>
      <c r="U237" s="85"/>
    </row>
    <row r="238" spans="1:21">
      <c r="A238" s="34">
        <f>796*(SQRT(SIN(Расчет!D253*PI()/180)^2+0.002514)-SIN(Расчет!D253*PI()/180))</f>
        <v>2.4846677108535715</v>
      </c>
      <c r="B238" s="9">
        <f t="shared" si="20"/>
        <v>0.61010119319647493</v>
      </c>
      <c r="C238" s="29">
        <f t="shared" si="24"/>
        <v>0.7539472693058844</v>
      </c>
      <c r="D238" s="29">
        <f t="shared" si="25"/>
        <v>0.82674401466608505</v>
      </c>
      <c r="E238" s="38">
        <f t="shared" si="21"/>
        <v>0.3887459605124442</v>
      </c>
      <c r="F238" s="38">
        <f t="shared" si="22"/>
        <v>0.65781534178479295</v>
      </c>
      <c r="G238" s="38">
        <f t="shared" si="23"/>
        <v>0.82711417221031014</v>
      </c>
      <c r="H238" s="24">
        <f>Расчет!L253*E238*240</f>
        <v>1874.7699507499904</v>
      </c>
      <c r="I238" s="24">
        <f>Расчет!M253*E238*240</f>
        <v>95429.849697904676</v>
      </c>
      <c r="J238" s="37">
        <f>Расчет!N253*E238*240</f>
        <v>33683.190650966746</v>
      </c>
      <c r="K238" s="80">
        <f>Расчет!L253*F238*240</f>
        <v>3172.3864970707173</v>
      </c>
      <c r="L238" s="80">
        <f>Расчет!M253*F238*240</f>
        <v>161481.34147232916</v>
      </c>
      <c r="M238" s="80">
        <f>Расчет!N253*F238*240</f>
        <v>56996.912691414982</v>
      </c>
      <c r="N238" s="24">
        <f>Расчет!L253*G238*240</f>
        <v>3988.8486400097377</v>
      </c>
      <c r="O238" s="24">
        <f>Расчет!M253*G238*240</f>
        <v>203041.03233121586</v>
      </c>
      <c r="P238" s="24">
        <f>Расчет!N253*G238*240</f>
        <v>71665.939154587293</v>
      </c>
      <c r="Q238" s="24">
        <v>230</v>
      </c>
      <c r="R238" s="85"/>
      <c r="S238" s="86">
        <f>Расчет!N253*F238*1000/(_sk*240)</f>
        <v>1.0994774824732827</v>
      </c>
      <c r="T238" s="85"/>
      <c r="U238" s="85"/>
    </row>
    <row r="239" spans="1:21">
      <c r="A239" s="34">
        <f>796*(SQRT(SIN(Расчет!D254*PI()/180)^2+0.002514)-SIN(Расчет!D254*PI()/180))</f>
        <v>2.5541858373912634</v>
      </c>
      <c r="B239" s="9">
        <f t="shared" si="20"/>
        <v>0.61229849178245821</v>
      </c>
      <c r="C239" s="29">
        <f t="shared" si="24"/>
        <v>0.75579219672501952</v>
      </c>
      <c r="D239" s="29">
        <f t="shared" si="25"/>
        <v>0.82809532515615081</v>
      </c>
      <c r="E239" s="38">
        <f t="shared" si="21"/>
        <v>0.37908388177648228</v>
      </c>
      <c r="F239" s="38">
        <f t="shared" si="22"/>
        <v>0.64906481091275803</v>
      </c>
      <c r="G239" s="38">
        <f t="shared" si="23"/>
        <v>0.81965835368836548</v>
      </c>
      <c r="H239" s="24">
        <f>Расчет!L254*E239*240</f>
        <v>2098.5531063535668</v>
      </c>
      <c r="I239" s="24">
        <f>Расчет!M254*E239*240</f>
        <v>93324.882711021826</v>
      </c>
      <c r="J239" s="37">
        <f>Расчет!N254*E239*240</f>
        <v>31944.977797228541</v>
      </c>
      <c r="K239" s="80">
        <f>Расчет!L254*F239*240</f>
        <v>3593.1281720093989</v>
      </c>
      <c r="L239" s="80">
        <f>Расчет!M254*F239*240</f>
        <v>159790.22127350868</v>
      </c>
      <c r="M239" s="80">
        <f>Расчет!N254*F239*240</f>
        <v>54695.970919164312</v>
      </c>
      <c r="N239" s="24">
        <f>Расчет!L254*G239*240</f>
        <v>4537.509155547752</v>
      </c>
      <c r="O239" s="24">
        <f>Расчет!M254*G239*240</f>
        <v>201787.84537766001</v>
      </c>
      <c r="P239" s="24">
        <f>Расчет!N254*G239*240</f>
        <v>69071.699348395094</v>
      </c>
      <c r="Q239" s="24">
        <v>231</v>
      </c>
      <c r="R239" s="85"/>
      <c r="S239" s="86">
        <f>Расчет!N254*F239*1000/(_sk*240)</f>
        <v>1.0550920316196819</v>
      </c>
      <c r="T239" s="85"/>
      <c r="U239" s="85"/>
    </row>
    <row r="240" spans="1:21">
      <c r="A240" s="34">
        <f>796*(SQRT(SIN(Расчет!D255*PI()/180)^2+0.002514)-SIN(Расчет!D255*PI()/180))</f>
        <v>2.6281698552728106</v>
      </c>
      <c r="B240" s="9">
        <f t="shared" si="20"/>
        <v>0.61459721830464786</v>
      </c>
      <c r="C240" s="29">
        <f t="shared" si="24"/>
        <v>0.7577231109667637</v>
      </c>
      <c r="D240" s="29">
        <f t="shared" si="25"/>
        <v>0.82950946646234669</v>
      </c>
      <c r="E240" s="38">
        <f t="shared" si="21"/>
        <v>0.36919098276317419</v>
      </c>
      <c r="F240" s="38">
        <f t="shared" si="22"/>
        <v>0.64003561272330156</v>
      </c>
      <c r="G240" s="38">
        <f t="shared" si="23"/>
        <v>0.81193195308027288</v>
      </c>
      <c r="H240" s="24">
        <f>Расчет!L255*E240*240</f>
        <v>2308.7862745085617</v>
      </c>
      <c r="I240" s="24">
        <f>Расчет!M255*E240*240</f>
        <v>91106.892735871268</v>
      </c>
      <c r="J240" s="37">
        <f>Расчет!N255*E240*240</f>
        <v>30228.210840422293</v>
      </c>
      <c r="K240" s="80">
        <f>Расчет!L255*F240*240</f>
        <v>4002.5501890444143</v>
      </c>
      <c r="L240" s="80">
        <f>Расчет!M255*F240*240</f>
        <v>157944.42074151308</v>
      </c>
      <c r="M240" s="80">
        <f>Расчет!N255*F240*240</f>
        <v>52404.127809344354</v>
      </c>
      <c r="N240" s="24">
        <f>Расчет!L255*G240*240</f>
        <v>5077.5274495508284</v>
      </c>
      <c r="O240" s="24">
        <f>Расчет!M255*G240*240</f>
        <v>200364.04140878562</v>
      </c>
      <c r="P240" s="24">
        <f>Расчет!N255*G240*240</f>
        <v>66478.466191386266</v>
      </c>
      <c r="Q240" s="24">
        <v>232</v>
      </c>
      <c r="R240" s="85"/>
      <c r="S240" s="86">
        <f>Расчет!N255*F240*1000/(_sk*240)</f>
        <v>1.0108820950876611</v>
      </c>
      <c r="T240" s="85"/>
      <c r="U240" s="85"/>
    </row>
    <row r="241" spans="1:21">
      <c r="A241" s="34">
        <f>796*(SQRT(SIN(Расчет!D256*PI()/180)^2+0.002514)-SIN(Расчет!D256*PI()/180))</f>
        <v>2.7069960521422396</v>
      </c>
      <c r="B241" s="9">
        <f t="shared" si="20"/>
        <v>0.61700180169008423</v>
      </c>
      <c r="C241" s="29">
        <f t="shared" si="24"/>
        <v>0.75974386935159333</v>
      </c>
      <c r="D241" s="29">
        <f t="shared" si="25"/>
        <v>0.83098923696238391</v>
      </c>
      <c r="E241" s="38">
        <f t="shared" si="21"/>
        <v>0.35906834730835618</v>
      </c>
      <c r="F241" s="38">
        <f t="shared" si="22"/>
        <v>0.63072132648793389</v>
      </c>
      <c r="G241" s="38">
        <f t="shared" si="23"/>
        <v>0.80392583399788131</v>
      </c>
      <c r="H241" s="24">
        <f>Расчет!L256*E241*240</f>
        <v>2504.6480932229961</v>
      </c>
      <c r="I241" s="24">
        <f>Расчет!M256*E241*240</f>
        <v>88778.532472723586</v>
      </c>
      <c r="J241" s="37">
        <f>Расчет!N256*E241*240</f>
        <v>28535.738281623351</v>
      </c>
      <c r="K241" s="80">
        <f>Расчет!L256*F241*240</f>
        <v>4399.5383597163964</v>
      </c>
      <c r="L241" s="80">
        <f>Расчет!M256*F241*240</f>
        <v>155943.88696356482</v>
      </c>
      <c r="M241" s="80">
        <f>Расчет!N256*F241*240</f>
        <v>50124.436855030872</v>
      </c>
      <c r="N241" s="24">
        <f>Расчет!L256*G241*240</f>
        <v>5607.7104047445546</v>
      </c>
      <c r="O241" s="24">
        <f>Расчет!M256*G241*240</f>
        <v>198768.16292568084</v>
      </c>
      <c r="P241" s="24">
        <f>Расчет!N256*G241*240</f>
        <v>63889.277260907285</v>
      </c>
      <c r="Q241" s="24">
        <v>233</v>
      </c>
      <c r="R241" s="85"/>
      <c r="S241" s="86">
        <f>Расчет!N256*F241*1000/(_sk*240)</f>
        <v>0.96690657513562639</v>
      </c>
      <c r="T241" s="85"/>
      <c r="U241" s="85"/>
    </row>
    <row r="242" spans="1:21">
      <c r="A242" s="34">
        <f>796*(SQRT(SIN(Расчет!D257*PI()/180)^2+0.002514)-SIN(Расчет!D257*PI()/180))</f>
        <v>2.7910829215113333</v>
      </c>
      <c r="B242" s="9">
        <f t="shared" si="20"/>
        <v>0.61951672814745173</v>
      </c>
      <c r="C242" s="29">
        <f t="shared" si="24"/>
        <v>0.76185839718801618</v>
      </c>
      <c r="D242" s="29">
        <f t="shared" si="25"/>
        <v>0.83253748052463727</v>
      </c>
      <c r="E242" s="38">
        <f t="shared" si="21"/>
        <v>0.34871747204740711</v>
      </c>
      <c r="F242" s="38">
        <f t="shared" si="22"/>
        <v>0.62111523752910802</v>
      </c>
      <c r="G242" s="38">
        <f t="shared" si="23"/>
        <v>0.7956302977413916</v>
      </c>
      <c r="H242" s="24">
        <f>Расчет!L257*E242*240</f>
        <v>2685.3361911261991</v>
      </c>
      <c r="I242" s="24">
        <f>Расчет!M257*E242*240</f>
        <v>86342.856789304671</v>
      </c>
      <c r="J242" s="37">
        <f>Расчет!N257*E242*240</f>
        <v>26870.387737571091</v>
      </c>
      <c r="K242" s="80">
        <f>Расчет!L257*F242*240</f>
        <v>4782.9643189490453</v>
      </c>
      <c r="L242" s="80">
        <f>Расчет!M257*F242*240</f>
        <v>153788.86434557554</v>
      </c>
      <c r="M242" s="80">
        <f>Расчет!N257*F242*240</f>
        <v>47859.968599026201</v>
      </c>
      <c r="N242" s="24">
        <f>Расчет!L257*G242*240</f>
        <v>6126.8362056462056</v>
      </c>
      <c r="O242" s="24">
        <f>Расчет!M257*G242*240</f>
        <v>196998.99879343488</v>
      </c>
      <c r="P242" s="24">
        <f>Расчет!N257*G242*240</f>
        <v>61307.208011544455</v>
      </c>
      <c r="Q242" s="24">
        <v>234</v>
      </c>
      <c r="R242" s="85"/>
      <c r="S242" s="86">
        <f>Расчет!N257*F242*1000/(_sk*240)</f>
        <v>0.92322470291331393</v>
      </c>
      <c r="T242" s="85"/>
      <c r="U242" s="85"/>
    </row>
    <row r="243" spans="1:21">
      <c r="A243" s="34">
        <f>796*(SQRT(SIN(Расчет!D258*PI()/180)^2+0.002514)-SIN(Расчет!D258*PI()/180))</f>
        <v>2.8808972347547508</v>
      </c>
      <c r="B243" s="9">
        <f t="shared" si="20"/>
        <v>0.62214649739189809</v>
      </c>
      <c r="C243" s="29">
        <f t="shared" si="24"/>
        <v>0.7640706537872527</v>
      </c>
      <c r="D243" s="29">
        <f t="shared" si="25"/>
        <v>0.83415706088927877</v>
      </c>
      <c r="E243" s="38">
        <f t="shared" si="21"/>
        <v>0.33814024132523435</v>
      </c>
      <c r="F243" s="38">
        <f t="shared" si="22"/>
        <v>0.61121021383640839</v>
      </c>
      <c r="G243" s="38">
        <f t="shared" si="23"/>
        <v>0.78703494352170456</v>
      </c>
      <c r="H243" s="24">
        <f>Расчет!L258*E243*240</f>
        <v>2850.0709846913223</v>
      </c>
      <c r="I243" s="24">
        <f>Расчет!M258*E243*240</f>
        <v>83803.311054560792</v>
      </c>
      <c r="J243" s="37">
        <f>Расчет!N258*E243*240</f>
        <v>25234.950709328878</v>
      </c>
      <c r="K243" s="80">
        <f>Расчет!L258*F243*240</f>
        <v>5151.6864398479584</v>
      </c>
      <c r="L243" s="80">
        <f>Расчет!M258*F243*240</f>
        <v>151479.86962187887</v>
      </c>
      <c r="M243" s="80">
        <f>Расчет!N258*F243*240</f>
        <v>45613.794911694516</v>
      </c>
      <c r="N243" s="24">
        <f>Расчет!L258*G243*240</f>
        <v>6633.6542721985325</v>
      </c>
      <c r="O243" s="24">
        <f>Расчет!M258*G243*240</f>
        <v>195055.56015534786</v>
      </c>
      <c r="P243" s="24">
        <f>Расчет!N258*G243*240</f>
        <v>58735.357638746391</v>
      </c>
      <c r="Q243" s="24">
        <v>235</v>
      </c>
      <c r="R243" s="85"/>
      <c r="S243" s="86">
        <f>Расчет!N258*F243*1000/(_sk*240)</f>
        <v>0.87989573517929243</v>
      </c>
      <c r="T243" s="85"/>
      <c r="U243" s="85"/>
    </row>
    <row r="244" spans="1:21">
      <c r="A244" s="34">
        <f>796*(SQRT(SIN(Расчет!D259*PI()/180)^2+0.002514)-SIN(Расчет!D259*PI()/180))</f>
        <v>2.9769611817654988</v>
      </c>
      <c r="B244" s="9">
        <f t="shared" si="20"/>
        <v>0.62489556387868805</v>
      </c>
      <c r="C244" s="29">
        <f t="shared" si="24"/>
        <v>0.76638458623137096</v>
      </c>
      <c r="D244" s="29">
        <f t="shared" si="25"/>
        <v>0.83585082694657131</v>
      </c>
      <c r="E244" s="38">
        <f t="shared" si="21"/>
        <v>0.32733888818795159</v>
      </c>
      <c r="F244" s="38">
        <f t="shared" si="22"/>
        <v>0.60099854057880486</v>
      </c>
      <c r="G244" s="38">
        <f t="shared" si="23"/>
        <v>0.77812848387157474</v>
      </c>
      <c r="H244" s="24">
        <f>Расчет!L259*E244*240</f>
        <v>2998.0991683075868</v>
      </c>
      <c r="I244" s="24">
        <f>Расчет!M259*E244*240</f>
        <v>81163.713851473134</v>
      </c>
      <c r="J244" s="37">
        <f>Расчет!N259*E244*240</f>
        <v>23632.16694486804</v>
      </c>
      <c r="K244" s="80">
        <f>Расчет!L259*F244*240</f>
        <v>5504.5498401913046</v>
      </c>
      <c r="L244" s="80">
        <f>Расчет!M259*F244*240</f>
        <v>149017.65519739588</v>
      </c>
      <c r="M244" s="80">
        <f>Расчет!N259*F244*240</f>
        <v>43388.971970923725</v>
      </c>
      <c r="N244" s="24">
        <f>Расчет!L259*G244*240</f>
        <v>7126.8842307312489</v>
      </c>
      <c r="O244" s="24">
        <f>Расчет!M259*G244*240</f>
        <v>192937.04440142872</v>
      </c>
      <c r="P244" s="24">
        <f>Расчет!N259*G244*240</f>
        <v>56176.833547658382</v>
      </c>
      <c r="Q244" s="24">
        <v>236</v>
      </c>
      <c r="R244" s="85"/>
      <c r="S244" s="86">
        <f>Расчет!N259*F244*1000/(_sk*240)</f>
        <v>0.83697862598232498</v>
      </c>
      <c r="T244" s="85"/>
      <c r="U244" s="85"/>
    </row>
    <row r="245" spans="1:21">
      <c r="A245" s="34">
        <f>796*(SQRT(SIN(Расчет!D260*PI()/180)^2+0.002514)-SIN(Расчет!D260*PI()/180))</f>
        <v>3.0798608034865129</v>
      </c>
      <c r="B245" s="9">
        <f t="shared" si="20"/>
        <v>0.62776825878870823</v>
      </c>
      <c r="C245" s="29">
        <f t="shared" si="24"/>
        <v>0.76880406733136608</v>
      </c>
      <c r="D245" s="29">
        <f t="shared" si="25"/>
        <v>0.83762156627642914</v>
      </c>
      <c r="E245" s="38">
        <f t="shared" si="21"/>
        <v>0.31631593883505227</v>
      </c>
      <c r="F245" s="38">
        <f t="shared" si="22"/>
        <v>0.5904716998517644</v>
      </c>
      <c r="G245" s="38">
        <f t="shared" si="23"/>
        <v>0.76889850098598989</v>
      </c>
      <c r="H245" s="24">
        <f>Расчет!L260*E245*240</f>
        <v>3128.6967735391322</v>
      </c>
      <c r="I245" s="24">
        <f>Расчет!M260*E245*240</f>
        <v>78428.23353828679</v>
      </c>
      <c r="J245" s="37">
        <f>Расчет!N260*E245*240</f>
        <v>22064.708538441686</v>
      </c>
      <c r="K245" s="80">
        <f>Расчет!L260*F245*240</f>
        <v>5840.385119371871</v>
      </c>
      <c r="L245" s="80">
        <f>Расчет!M260*F245*240</f>
        <v>146403.15800802005</v>
      </c>
      <c r="M245" s="80">
        <f>Расчет!N260*F245*240</f>
        <v>41188.521847523327</v>
      </c>
      <c r="N245" s="24">
        <f>Расчет!L260*G245*240</f>
        <v>7605.2135345238003</v>
      </c>
      <c r="O245" s="24">
        <f>Расчет!M260*G245*240</f>
        <v>190642.78399835539</v>
      </c>
      <c r="P245" s="24">
        <f>Расчет!N260*G245*240</f>
        <v>53634.734254562849</v>
      </c>
      <c r="Q245" s="24">
        <v>237</v>
      </c>
      <c r="R245" s="85"/>
      <c r="S245" s="86">
        <f>Расчет!N260*F245*1000/(_sk*240)</f>
        <v>0.79453167144142223</v>
      </c>
      <c r="T245" s="85"/>
      <c r="U245" s="85"/>
    </row>
    <row r="246" spans="1:21">
      <c r="A246" s="34">
        <f>796*(SQRT(SIN(Расчет!D261*PI()/180)^2+0.002514)-SIN(Расчет!D261*PI()/180))</f>
        <v>3.1902559938015855</v>
      </c>
      <c r="B246" s="9">
        <f t="shared" si="20"/>
        <v>0.63076868731394276</v>
      </c>
      <c r="C246" s="29">
        <f t="shared" si="24"/>
        <v>0.77133281318817581</v>
      </c>
      <c r="D246" s="29">
        <f t="shared" si="25"/>
        <v>0.83947194355871535</v>
      </c>
      <c r="E246" s="38">
        <f t="shared" si="21"/>
        <v>0.30507413775274289</v>
      </c>
      <c r="F246" s="38">
        <f t="shared" si="22"/>
        <v>0.57962007920823722</v>
      </c>
      <c r="G246" s="38">
        <f t="shared" si="23"/>
        <v>0.75933112508156886</v>
      </c>
      <c r="H246" s="24">
        <f>Расчет!L261*E246*240</f>
        <v>3241.1716584653195</v>
      </c>
      <c r="I246" s="24">
        <f>Расчет!M261*E246*240</f>
        <v>75601.358159030235</v>
      </c>
      <c r="J246" s="37">
        <f>Расчет!N261*E246*240</f>
        <v>20535.163944826214</v>
      </c>
      <c r="K246" s="80">
        <f>Расчет!L261*F246*240</f>
        <v>6158.0053532094962</v>
      </c>
      <c r="L246" s="80">
        <f>Расчет!M261*F246*240</f>
        <v>143637.43032161839</v>
      </c>
      <c r="M246" s="80">
        <f>Расчет!N261*F246*240</f>
        <v>39015.41258112526</v>
      </c>
      <c r="N246" s="24">
        <f>Расчет!L261*G246*240</f>
        <v>8067.2932164432141</v>
      </c>
      <c r="O246" s="24">
        <f>Расчет!M261*G246*240</f>
        <v>188172.17602076117</v>
      </c>
      <c r="P246" s="24">
        <f>Расчет!N261*G246*240</f>
        <v>51112.130503167049</v>
      </c>
      <c r="Q246" s="24">
        <v>238</v>
      </c>
      <c r="R246" s="85"/>
      <c r="S246" s="86">
        <f>Расчет!N261*F246*1000/(_sk*240)</f>
        <v>0.75261212540750888</v>
      </c>
      <c r="T246" s="85"/>
      <c r="U246" s="85"/>
    </row>
    <row r="247" spans="1:21">
      <c r="A247" s="34">
        <f>796*(SQRT(SIN(Расчет!D262*PI()/180)^2+0.002514)-SIN(Расчет!D262*PI()/180))</f>
        <v>3.3088924176383556</v>
      </c>
      <c r="B247" s="9">
        <f t="shared" si="20"/>
        <v>0.63390059425545653</v>
      </c>
      <c r="C247" s="29">
        <f t="shared" si="24"/>
        <v>0.77397427444549294</v>
      </c>
      <c r="D247" s="29">
        <f t="shared" si="25"/>
        <v>0.84140441948813072</v>
      </c>
      <c r="E247" s="38">
        <f t="shared" si="21"/>
        <v>0.2936163507751206</v>
      </c>
      <c r="F247" s="38">
        <f t="shared" si="22"/>
        <v>0.56843258758944926</v>
      </c>
      <c r="G247" s="38">
        <f t="shared" si="23"/>
        <v>0.74941060964547068</v>
      </c>
      <c r="H247" s="24">
        <f>Расчет!L262*E247*240</f>
        <v>3334.8652745366421</v>
      </c>
      <c r="I247" s="24">
        <f>Расчет!M262*E247*240</f>
        <v>72687.858291765922</v>
      </c>
      <c r="J247" s="37">
        <f>Расчет!N262*E247*240</f>
        <v>19046.022134041457</v>
      </c>
      <c r="K247" s="80">
        <f>Расчет!L262*F247*240</f>
        <v>6456.2007267739973</v>
      </c>
      <c r="L247" s="80">
        <f>Расчет!M262*F247*240</f>
        <v>140721.54791804866</v>
      </c>
      <c r="M247" s="80">
        <f>Расчет!N262*F247*240</f>
        <v>36872.536615751975</v>
      </c>
      <c r="N247" s="24">
        <f>Расчет!L262*G247*240</f>
        <v>8511.7310799565385</v>
      </c>
      <c r="O247" s="24">
        <f>Расчет!M262*G247*240</f>
        <v>185524.58693956232</v>
      </c>
      <c r="P247" s="24">
        <f>Расчет!N262*G247*240</f>
        <v>48612.044326254108</v>
      </c>
      <c r="Q247" s="24">
        <v>239</v>
      </c>
      <c r="R247" s="85"/>
      <c r="S247" s="86">
        <f>Расчет!N262*F247*1000/(_sk*240)</f>
        <v>0.71127578348286991</v>
      </c>
      <c r="T247" s="85"/>
      <c r="U247" s="85"/>
    </row>
    <row r="248" spans="1:21">
      <c r="A248" s="34">
        <f>796*(SQRT(SIN(Расчет!D263*PI()/180)^2+0.002514)-SIN(Расчет!D263*PI()/180))</f>
        <v>3.436615781349543</v>
      </c>
      <c r="B248" s="9">
        <f t="shared" si="20"/>
        <v>0.63716718897404523</v>
      </c>
      <c r="C248" s="29">
        <f t="shared" si="24"/>
        <v>0.77673149360939109</v>
      </c>
      <c r="D248" s="29">
        <f t="shared" si="25"/>
        <v>0.84342114456577089</v>
      </c>
      <c r="E248" s="38">
        <f t="shared" si="21"/>
        <v>0.28194544369054642</v>
      </c>
      <c r="F248" s="38">
        <f t="shared" si="22"/>
        <v>0.55689615086703737</v>
      </c>
      <c r="G248" s="38">
        <f t="shared" si="23"/>
        <v>0.73911877011899896</v>
      </c>
      <c r="H248" s="24">
        <f>Расчет!L263*E248*240</f>
        <v>3409.1535503303239</v>
      </c>
      <c r="I248" s="24">
        <f>Расчет!M263*E248*240</f>
        <v>69692.742605702791</v>
      </c>
      <c r="J248" s="37">
        <f>Расчет!N263*E248*240</f>
        <v>17599.657177063185</v>
      </c>
      <c r="K248" s="80">
        <f>Расчет!L263*F248*240</f>
        <v>6733.7299906056605</v>
      </c>
      <c r="L248" s="80">
        <f>Расчет!M263*F248*240</f>
        <v>137656.48982461076</v>
      </c>
      <c r="M248" s="80">
        <f>Расчет!N263*F248*240</f>
        <v>34762.687455390675</v>
      </c>
      <c r="N248" s="24">
        <f>Расчет!L263*G248*240</f>
        <v>8937.0813951956588</v>
      </c>
      <c r="O248" s="24">
        <f>Расчет!M263*G248*240</f>
        <v>182699.22551926019</v>
      </c>
      <c r="P248" s="24">
        <f>Расчет!N263*G248*240</f>
        <v>46137.425726603848</v>
      </c>
      <c r="Q248" s="24">
        <v>240</v>
      </c>
      <c r="R248" s="85"/>
      <c r="S248" s="86">
        <f>Расчет!N263*F248*1000/(_sk*240)</f>
        <v>0.6705765327042954</v>
      </c>
      <c r="T248" s="85"/>
      <c r="U248" s="85"/>
    </row>
    <row r="249" spans="1:21">
      <c r="A249" s="34">
        <f>796*(SQRT(SIN(Расчет!D264*PI()/180)^2+0.002514)-SIN(Расчет!D264*PI()/180))</f>
        <v>3.5743890068929565</v>
      </c>
      <c r="B249" s="9">
        <f t="shared" si="20"/>
        <v>0.6405709182042777</v>
      </c>
      <c r="C249" s="29">
        <f t="shared" si="24"/>
        <v>0.77960691859222275</v>
      </c>
      <c r="D249" s="29">
        <f t="shared" si="25"/>
        <v>0.84552382050816721</v>
      </c>
      <c r="E249" s="38">
        <f t="shared" si="21"/>
        <v>0.27006413499029569</v>
      </c>
      <c r="F249" s="38">
        <f t="shared" si="22"/>
        <v>0.54499505093558043</v>
      </c>
      <c r="G249" s="38">
        <f t="shared" si="23"/>
        <v>0.72843424141706814</v>
      </c>
      <c r="H249" s="24">
        <f>Расчет!L264*E249*240</f>
        <v>3463.4467349946181</v>
      </c>
      <c r="I249" s="24">
        <f>Расчет!M264*E249*240</f>
        <v>66621.206238602026</v>
      </c>
      <c r="J249" s="37">
        <f>Расчет!N264*E249*240</f>
        <v>16198.313642321147</v>
      </c>
      <c r="K249" s="80">
        <f>Расчет!L264*F249*240</f>
        <v>6989.307668783521</v>
      </c>
      <c r="L249" s="80">
        <f>Расчет!M264*F249*240</f>
        <v>134442.98217792375</v>
      </c>
      <c r="M249" s="80">
        <f>Расчет!N264*F249*240</f>
        <v>32688.534406408831</v>
      </c>
      <c r="N249" s="24">
        <f>Расчет!L264*G249*240</f>
        <v>9341.8298404743091</v>
      </c>
      <c r="O249" s="24">
        <f>Расчет!M264*G249*240</f>
        <v>179694.97441950199</v>
      </c>
      <c r="P249" s="24">
        <f>Расчет!N264*G249*240</f>
        <v>43691.126593703171</v>
      </c>
      <c r="Q249" s="24">
        <v>241</v>
      </c>
      <c r="R249" s="85"/>
      <c r="S249" s="86">
        <f>Расчет!N264*F249*1000/(_sk*240)</f>
        <v>0.63056586432115813</v>
      </c>
      <c r="T249" s="85"/>
      <c r="U249" s="85"/>
    </row>
    <row r="250" spans="1:21">
      <c r="A250" s="34">
        <f>796*(SQRT(SIN(Расчет!D265*PI()/180)^2+0.002514)-SIN(Расчет!D265*PI()/180))</f>
        <v>3.72331301171713</v>
      </c>
      <c r="B250" s="9">
        <f t="shared" si="20"/>
        <v>0.6441131720092208</v>
      </c>
      <c r="C250" s="29">
        <f t="shared" si="24"/>
        <v>0.78260215977321446</v>
      </c>
      <c r="D250" s="29">
        <f t="shared" si="25"/>
        <v>0.84771351990906652</v>
      </c>
      <c r="E250" s="38">
        <f t="shared" si="21"/>
        <v>0.25797482337548738</v>
      </c>
      <c r="F250" s="38">
        <f t="shared" si="22"/>
        <v>0.53271006170146007</v>
      </c>
      <c r="G250" s="38">
        <f t="shared" si="23"/>
        <v>0.71733149479046299</v>
      </c>
      <c r="H250" s="24">
        <f>Расчет!L265*E250*240</f>
        <v>3497.1880694076026</v>
      </c>
      <c r="I250" s="24">
        <f>Расчет!M265*E250*240</f>
        <v>63478.572702823032</v>
      </c>
      <c r="J250" s="37">
        <f>Расчет!N265*E250*240</f>
        <v>14844.093306063975</v>
      </c>
      <c r="K250" s="80">
        <f>Расчет!L265*F250*240</f>
        <v>7221.5856100194696</v>
      </c>
      <c r="L250" s="80">
        <f>Расчет!M265*F250*240</f>
        <v>131081.29676678608</v>
      </c>
      <c r="M250" s="80">
        <f>Расчет!N265*F250*240</f>
        <v>30652.595309527191</v>
      </c>
      <c r="N250" s="24">
        <f>Расчет!L265*G250*240</f>
        <v>9724.3719854791798</v>
      </c>
      <c r="O250" s="24">
        <f>Расчет!M265*G250*240</f>
        <v>176510.16811746699</v>
      </c>
      <c r="P250" s="24">
        <f>Расчет!N265*G250*240</f>
        <v>41275.871423117154</v>
      </c>
      <c r="Q250" s="24">
        <v>242</v>
      </c>
      <c r="R250" s="85"/>
      <c r="S250" s="86">
        <f>Расчет!N265*F250*1000/(_sk*240)</f>
        <v>0.59129234779180528</v>
      </c>
      <c r="T250" s="85"/>
      <c r="U250" s="85"/>
    </row>
    <row r="251" spans="1:21">
      <c r="A251" s="34">
        <f>796*(SQRT(SIN(Расчет!D266*PI()/180)^2+0.002514)-SIN(Расчет!D266*PI()/180))</f>
        <v>3.8846519934773109</v>
      </c>
      <c r="B251" s="9">
        <f t="shared" si="20"/>
        <v>0.64779390404301007</v>
      </c>
      <c r="C251" s="29">
        <f t="shared" si="24"/>
        <v>0.78571767417866134</v>
      </c>
      <c r="D251" s="29">
        <f t="shared" si="25"/>
        <v>0.84999045208068591</v>
      </c>
      <c r="E251" s="38">
        <f t="shared" si="21"/>
        <v>0.24567939438928205</v>
      </c>
      <c r="F251" s="38">
        <f t="shared" si="22"/>
        <v>0.5200173219414822</v>
      </c>
      <c r="G251" s="38">
        <f t="shared" si="23"/>
        <v>0.7057795347053788</v>
      </c>
      <c r="H251" s="24">
        <f>Расчет!L266*E251*240</f>
        <v>3509.8512176113682</v>
      </c>
      <c r="I251" s="24">
        <f>Расчет!M266*E251*240</f>
        <v>60270.231037703517</v>
      </c>
      <c r="J251" s="37">
        <f>Расчет!N266*E251*240</f>
        <v>13538.943849890573</v>
      </c>
      <c r="K251" s="80">
        <f>Расчет!L266*F251*240</f>
        <v>7429.127034167499</v>
      </c>
      <c r="L251" s="80">
        <f>Расчет!M266*F251*240</f>
        <v>127570.99232896953</v>
      </c>
      <c r="M251" s="80">
        <f>Расчет!N266*F251*240</f>
        <v>28657.20725271921</v>
      </c>
      <c r="N251" s="24">
        <f>Расчет!L266*G251*240</f>
        <v>10082.983008846621</v>
      </c>
      <c r="O251" s="24">
        <f>Расчет!M266*G251*240</f>
        <v>173142.3008596923</v>
      </c>
      <c r="P251" s="24">
        <f>Расчет!N266*G251*240</f>
        <v>38894.224379425141</v>
      </c>
      <c r="Q251" s="24">
        <v>243</v>
      </c>
      <c r="R251" s="85"/>
      <c r="S251" s="86">
        <f>Расчет!N266*F251*1000/(_sk*240)</f>
        <v>0.55280106583177491</v>
      </c>
      <c r="T251" s="85"/>
      <c r="U251" s="85"/>
    </row>
    <row r="252" spans="1:21">
      <c r="A252" s="34">
        <f>796*(SQRT(SIN(Расчет!D267*PI()/180)^2+0.002514)-SIN(Расчет!D267*PI()/180))</f>
        <v>4.0598643791228959</v>
      </c>
      <c r="B252" s="9">
        <f t="shared" si="20"/>
        <v>0.65161114211122761</v>
      </c>
      <c r="C252" s="29">
        <f t="shared" si="24"/>
        <v>0.7889523556602358</v>
      </c>
      <c r="D252" s="29">
        <f t="shared" si="25"/>
        <v>0.85235365953747255</v>
      </c>
      <c r="E252" s="38">
        <f t="shared" si="21"/>
        <v>0.23317901713514513</v>
      </c>
      <c r="F252" s="38">
        <f t="shared" si="22"/>
        <v>0.50688686852042486</v>
      </c>
      <c r="G252" s="38">
        <f t="shared" si="23"/>
        <v>0.69374017019644607</v>
      </c>
      <c r="H252" s="24">
        <f>Расчет!L267*E252*240</f>
        <v>3500.9365239560166</v>
      </c>
      <c r="I252" s="24">
        <f>Расчет!M267*E252*240</f>
        <v>57001.571592156084</v>
      </c>
      <c r="J252" s="37">
        <f>Расчет!N267*E252*240</f>
        <v>12284.650453250833</v>
      </c>
      <c r="K252" s="80">
        <f>Расчет!L267*F252*240</f>
        <v>7610.3706642195084</v>
      </c>
      <c r="L252" s="80">
        <f>Расчет!M267*F252*240</f>
        <v>123910.58372265501</v>
      </c>
      <c r="M252" s="80">
        <f>Расчет!N267*F252*240</f>
        <v>26704.495437114521</v>
      </c>
      <c r="N252" s="24">
        <f>Расчет!L267*G252*240</f>
        <v>10415.775526528445</v>
      </c>
      <c r="O252" s="24">
        <f>Расчет!M267*G252*240</f>
        <v>169587.64327790405</v>
      </c>
      <c r="P252" s="24">
        <f>Расчет!N267*G252*240</f>
        <v>36548.552270904896</v>
      </c>
      <c r="Q252" s="24">
        <v>244</v>
      </c>
      <c r="R252" s="85"/>
      <c r="S252" s="86">
        <f>Расчет!N267*F252*1000/(_sk*240)</f>
        <v>0.51513301383322763</v>
      </c>
      <c r="T252" s="85"/>
      <c r="U252" s="85"/>
    </row>
    <row r="253" spans="1:21">
      <c r="A253" s="34">
        <f>796*(SQRT(SIN(Расчет!D268*PI()/180)^2+0.002514)-SIN(Расчет!D268*PI()/180))</f>
        <v>4.2506409442263653</v>
      </c>
      <c r="B253" s="9">
        <f t="shared" si="20"/>
        <v>0.65556035859369799</v>
      </c>
      <c r="C253" s="29">
        <f t="shared" si="24"/>
        <v>0.7923030039583272</v>
      </c>
      <c r="D253" s="29">
        <f t="shared" si="25"/>
        <v>0.85480062519977085</v>
      </c>
      <c r="E253" s="38">
        <f t="shared" si="21"/>
        <v>0.22047395323801797</v>
      </c>
      <c r="F253" s="38">
        <f t="shared" si="22"/>
        <v>0.49328073394198085</v>
      </c>
      <c r="G253" s="38">
        <f t="shared" si="23"/>
        <v>0.68116572091846128</v>
      </c>
      <c r="H253" s="24">
        <f>Расчет!L268*E253*240</f>
        <v>3469.9664102252164</v>
      </c>
      <c r="I253" s="24">
        <f>Расчет!M268*E253*240</f>
        <v>53677.926523403563</v>
      </c>
      <c r="J253" s="37">
        <f>Расчет!N268*E253*240</f>
        <v>11082.831509496078</v>
      </c>
      <c r="K253" s="80">
        <f>Расчет!L268*F253*240</f>
        <v>7763.5818311020321</v>
      </c>
      <c r="L253" s="80">
        <f>Расчет!M268*F253*240</f>
        <v>120097.12078488908</v>
      </c>
      <c r="M253" s="80">
        <f>Расчет!N268*F253*240</f>
        <v>24796.340705414586</v>
      </c>
      <c r="N253" s="24">
        <f>Расчет!L268*G253*240</f>
        <v>10720.641312364909</v>
      </c>
      <c r="O253" s="24">
        <f>Расчет!M268*G253*240</f>
        <v>165840.73982766256</v>
      </c>
      <c r="P253" s="24">
        <f>Расчет!N268*G253*240</f>
        <v>34240.98313705912</v>
      </c>
      <c r="Q253" s="24">
        <v>245</v>
      </c>
      <c r="R253" s="85"/>
      <c r="S253" s="86">
        <f>Расчет!N268*F253*1000/(_sk*240)</f>
        <v>0.47832447348407764</v>
      </c>
      <c r="T253" s="85"/>
      <c r="U253" s="85"/>
    </row>
    <row r="254" spans="1:21">
      <c r="A254" s="34">
        <f>796*(SQRT(SIN(Расчет!D269*PI()/180)^2+0.002514)-SIN(Расчет!D269*PI()/180))</f>
        <v>4.458952072354351</v>
      </c>
      <c r="B254" s="9">
        <f t="shared" si="20"/>
        <v>0.65963366250983457</v>
      </c>
      <c r="C254" s="29">
        <f t="shared" si="24"/>
        <v>0.79576363805696548</v>
      </c>
      <c r="D254" s="29">
        <f t="shared" si="25"/>
        <v>0.85732676493106574</v>
      </c>
      <c r="E254" s="38">
        <f t="shared" si="21"/>
        <v>0.20756341876387735</v>
      </c>
      <c r="F254" s="38">
        <f t="shared" si="22"/>
        <v>0.47915049076897565</v>
      </c>
      <c r="G254" s="38">
        <f t="shared" si="23"/>
        <v>0.66799597436800007</v>
      </c>
      <c r="H254" s="24">
        <f>Расчет!L269*E254*240</f>
        <v>3416.4806689886232</v>
      </c>
      <c r="I254" s="24">
        <f>Расчет!M269*E254*240</f>
        <v>50304.525417674813</v>
      </c>
      <c r="J254" s="37">
        <f>Расчет!N269*E254*240</f>
        <v>9934.9401274790198</v>
      </c>
      <c r="K254" s="80">
        <f>Расчет!L269*F254*240</f>
        <v>7886.7865975500526</v>
      </c>
      <c r="L254" s="80">
        <f>Расчет!M269*F254*240</f>
        <v>116125.65540365856</v>
      </c>
      <c r="M254" s="80">
        <f>Расчет!N269*F254*240</f>
        <v>22934.346842963118</v>
      </c>
      <c r="N254" s="24">
        <f>Расчет!L269*G254*240</f>
        <v>10995.171244441204</v>
      </c>
      <c r="O254" s="24">
        <f>Расчет!M269*G254*240</f>
        <v>161893.75118033827</v>
      </c>
      <c r="P254" s="24">
        <f>Расчет!N269*G254*240</f>
        <v>31973.360480695905</v>
      </c>
      <c r="Q254" s="24">
        <v>246</v>
      </c>
      <c r="R254" s="85"/>
      <c r="S254" s="86">
        <f>Расчет!N269*F254*1000/(_sk*240)</f>
        <v>0.44240638200160337</v>
      </c>
      <c r="T254" s="85"/>
      <c r="U254" s="85"/>
    </row>
    <row r="255" spans="1:21">
      <c r="A255" s="34">
        <f>796*(SQRT(SIN(Расчет!D270*PI()/180)^2+0.002514)-SIN(Расчет!D270*PI()/180))</f>
        <v>4.6871067503095647</v>
      </c>
      <c r="B255" s="9">
        <f t="shared" si="20"/>
        <v>0.66381876595412548</v>
      </c>
      <c r="C255" s="29">
        <f t="shared" si="24"/>
        <v>0.79932461013742095</v>
      </c>
      <c r="D255" s="29">
        <f t="shared" si="25"/>
        <v>0.85992477339588458</v>
      </c>
      <c r="E255" s="38">
        <f t="shared" si="21"/>
        <v>0.19444556999410351</v>
      </c>
      <c r="F255" s="38">
        <f t="shared" si="22"/>
        <v>0.46443410544082397</v>
      </c>
      <c r="G255" s="38">
        <f t="shared" si="23"/>
        <v>0.65415415683310341</v>
      </c>
      <c r="H255" s="24">
        <f>Расчет!L270*E255*240</f>
        <v>3340.0331676657192</v>
      </c>
      <c r="I255" s="24">
        <f>Расчет!M270*E255*240</f>
        <v>46886.483253981154</v>
      </c>
      <c r="J255" s="37">
        <f>Расчет!N270*E255*240</f>
        <v>8842.2736539815542</v>
      </c>
      <c r="K255" s="80">
        <f>Расчет!L270*F255*240</f>
        <v>7977.6840193096214</v>
      </c>
      <c r="L255" s="80">
        <f>Расчет!M270*F255*240</f>
        <v>111988.57298723365</v>
      </c>
      <c r="M255" s="80">
        <f>Расчет!N270*F255*240</f>
        <v>21119.809799083734</v>
      </c>
      <c r="N255" s="24">
        <f>Расчет!L270*G255*240</f>
        <v>11236.545942678069</v>
      </c>
      <c r="O255" s="24">
        <f>Расчет!M270*G255*240</f>
        <v>157735.5962432446</v>
      </c>
      <c r="P255" s="24">
        <f>Расчет!N270*G255*240</f>
        <v>29747.19386398606</v>
      </c>
      <c r="Q255" s="24">
        <v>247</v>
      </c>
      <c r="R255" s="85"/>
      <c r="S255" s="86">
        <f>Расчет!N270*F255*1000/(_sk*240)</f>
        <v>0.407403738408251</v>
      </c>
      <c r="T255" s="85"/>
      <c r="U255" s="85"/>
    </row>
    <row r="256" spans="1:21">
      <c r="A256" s="34">
        <f>796*(SQRT(SIN(Расчет!D271*PI()/180)^2+0.002514)-SIN(Расчет!D271*PI()/180))</f>
        <v>4.9378267460357126</v>
      </c>
      <c r="B256" s="9">
        <f t="shared" si="20"/>
        <v>0.66809766787108538</v>
      </c>
      <c r="C256" s="29">
        <f t="shared" si="24"/>
        <v>0.80297146585569779</v>
      </c>
      <c r="D256" s="29">
        <f t="shared" si="25"/>
        <v>0.8625837835547393</v>
      </c>
      <c r="E256" s="38">
        <f t="shared" si="21"/>
        <v>0.18111773216641522</v>
      </c>
      <c r="F256" s="38">
        <f t="shared" si="22"/>
        <v>0.44905195343020538</v>
      </c>
      <c r="G256" s="38">
        <f t="shared" si="23"/>
        <v>0.639541618532393</v>
      </c>
      <c r="H256" s="24">
        <f>Расчет!L271*E256*240</f>
        <v>3240.1927445826323</v>
      </c>
      <c r="I256" s="24">
        <f>Расчет!M271*E256*240</f>
        <v>43428.848528389484</v>
      </c>
      <c r="J256" s="37">
        <f>Расчет!N271*E256*240</f>
        <v>7805.9941832092263</v>
      </c>
      <c r="K256" s="80">
        <f>Расчет!L271*F256*240</f>
        <v>8033.5308091662037</v>
      </c>
      <c r="L256" s="80">
        <f>Расчет!M271*F256*240</f>
        <v>107674.76510239801</v>
      </c>
      <c r="M256" s="80">
        <f>Расчет!N271*F256*240</f>
        <v>19353.692730727074</v>
      </c>
      <c r="N256" s="24">
        <f>Расчет!L271*G256*240</f>
        <v>11441.387253696796</v>
      </c>
      <c r="O256" s="24">
        <f>Расчет!M271*G256*240</f>
        <v>153350.83841114148</v>
      </c>
      <c r="P256" s="24">
        <f>Расчет!N271*G256*240</f>
        <v>27563.607905586348</v>
      </c>
      <c r="Q256" s="24">
        <v>248</v>
      </c>
      <c r="R256" s="85"/>
      <c r="S256" s="86">
        <f>Расчет!N271*F256*1000/(_sk*240)</f>
        <v>0.37333512212050685</v>
      </c>
      <c r="T256" s="85"/>
      <c r="U256" s="85"/>
    </row>
    <row r="257" spans="1:21">
      <c r="A257" s="34">
        <f>796*(SQRT(SIN(Расчет!D272*PI()/180)^2+0.002514)-SIN(Расчет!D272*PI()/180))</f>
        <v>5.214340580999365</v>
      </c>
      <c r="B257" s="9">
        <f t="shared" si="20"/>
        <v>0.67244498924254748</v>
      </c>
      <c r="C257" s="29">
        <f t="shared" si="24"/>
        <v>0.80668348537283618</v>
      </c>
      <c r="D257" s="29">
        <f t="shared" si="25"/>
        <v>0.86528829199231705</v>
      </c>
      <c r="E257" s="38">
        <f t="shared" si="21"/>
        <v>0.16757706581345749</v>
      </c>
      <c r="F257" s="38">
        <f t="shared" si="22"/>
        <v>0.43290186369785671</v>
      </c>
      <c r="G257" s="38">
        <f t="shared" si="23"/>
        <v>0.62403087144748071</v>
      </c>
      <c r="H257" s="24">
        <f>Расчет!L272*E257*240</f>
        <v>3116.5531443749683</v>
      </c>
      <c r="I257" s="24">
        <f>Расчет!M272*E257*240</f>
        <v>39936.755527487701</v>
      </c>
      <c r="J257" s="37">
        <f>Расчет!N272*E257*240</f>
        <v>6827.163891567352</v>
      </c>
      <c r="K257" s="80">
        <f>Расчет!L272*F257*240</f>
        <v>8050.9922880210333</v>
      </c>
      <c r="L257" s="80">
        <f>Расчет!M272*F257*240</f>
        <v>103168.62760409256</v>
      </c>
      <c r="M257" s="80">
        <f>Расчет!N272*F257*240</f>
        <v>17636.613686267767</v>
      </c>
      <c r="N257" s="24">
        <f>Расчет!L272*G257*240</f>
        <v>11605.558106391643</v>
      </c>
      <c r="O257" s="24">
        <f>Расчет!M272*G257*240</f>
        <v>148718.25230754082</v>
      </c>
      <c r="P257" s="24">
        <f>Расчет!N272*G257*240</f>
        <v>25423.294124937558</v>
      </c>
      <c r="Q257" s="24">
        <v>249</v>
      </c>
      <c r="R257" s="85"/>
      <c r="S257" s="86">
        <f>Расчет!N272*F257*1000/(_sk*240)</f>
        <v>0.34021245536781958</v>
      </c>
      <c r="T257" s="85"/>
      <c r="U257" s="85"/>
    </row>
    <row r="258" spans="1:21">
      <c r="A258" s="34">
        <f>796*(SQRT(SIN(Расчет!D273*PI()/180)^2+0.002514)-SIN(Расчет!D273*PI()/180))</f>
        <v>5.5205035147213541</v>
      </c>
      <c r="B258" s="9">
        <f t="shared" si="20"/>
        <v>0.67682588934197319</v>
      </c>
      <c r="C258" s="29">
        <f t="shared" si="24"/>
        <v>0.81043182969070693</v>
      </c>
      <c r="D258" s="29">
        <f t="shared" si="25"/>
        <v>0.86801679532420184</v>
      </c>
      <c r="E258" s="38">
        <f t="shared" si="21"/>
        <v>0.1538219806164324</v>
      </c>
      <c r="F258" s="38">
        <f t="shared" si="22"/>
        <v>0.41585313784217198</v>
      </c>
      <c r="G258" s="38">
        <f t="shared" si="23"/>
        <v>0.60745657891353499</v>
      </c>
      <c r="H258" s="24">
        <f>Расчет!L273*E258*240</f>
        <v>2968.7601217090241</v>
      </c>
      <c r="I258" s="24">
        <f>Расчет!M273*E258*240</f>
        <v>36415.748769943006</v>
      </c>
      <c r="J258" s="37">
        <f>Расчет!N273*E258*240</f>
        <v>5906.7999418674235</v>
      </c>
      <c r="K258" s="80">
        <f>Расчет!L273*F258*240</f>
        <v>8025.9544648037145</v>
      </c>
      <c r="L258" s="80">
        <f>Расчет!M273*F258*240</f>
        <v>98448.890933310875</v>
      </c>
      <c r="M258" s="80">
        <f>Расчет!N273*F258*240</f>
        <v>15968.857510401351</v>
      </c>
      <c r="N258" s="24">
        <f>Расчет!L273*G258*240</f>
        <v>11723.895765230069</v>
      </c>
      <c r="O258" s="24">
        <f>Расчет!M273*G258*240</f>
        <v>143809.00621429927</v>
      </c>
      <c r="P258" s="24">
        <f>Расчет!N273*G258*240</f>
        <v>23326.474348036983</v>
      </c>
      <c r="Q258" s="24">
        <v>250</v>
      </c>
      <c r="R258" s="85"/>
      <c r="S258" s="86">
        <f>Расчет!N273*F258*1000/(_sk*240)</f>
        <v>0.30804123283953222</v>
      </c>
      <c r="T258" s="85"/>
      <c r="U258" s="85"/>
    </row>
    <row r="259" spans="1:21">
      <c r="A259" s="34">
        <f>796*(SQRT(SIN(Расчет!D274*PI()/180)^2+0.002514)-SIN(Расчет!D274*PI()/180))</f>
        <v>5.860951986225273</v>
      </c>
      <c r="B259" s="9">
        <f t="shared" si="20"/>
        <v>0.68119350045296756</v>
      </c>
      <c r="C259" s="29">
        <f t="shared" si="24"/>
        <v>0.81417721334762561</v>
      </c>
      <c r="D259" s="29">
        <f t="shared" si="25"/>
        <v>0.87074008087170662</v>
      </c>
      <c r="E259" s="38">
        <f t="shared" si="21"/>
        <v>0.13985477615367101</v>
      </c>
      <c r="F259" s="38">
        <f t="shared" si="22"/>
        <v>0.39773969580296809</v>
      </c>
      <c r="G259" s="38">
        <f t="shared" si="23"/>
        <v>0.58960413091740993</v>
      </c>
      <c r="H259" s="24">
        <f>Расчет!L274*E259*240</f>
        <v>2796.5688777715422</v>
      </c>
      <c r="I259" s="24">
        <f>Расчет!M274*E259*240</f>
        <v>32872.381878680193</v>
      </c>
      <c r="J259" s="37">
        <f>Расчет!N274*E259*240</f>
        <v>5045.954327164558</v>
      </c>
      <c r="K259" s="80">
        <f>Расчет!L274*F259*240</f>
        <v>7953.29616426335</v>
      </c>
      <c r="L259" s="80">
        <f>Расчет!M274*F259*240</f>
        <v>93487.341142922203</v>
      </c>
      <c r="M259" s="80">
        <f>Расчет!N274*F259*240</f>
        <v>14350.431170951621</v>
      </c>
      <c r="N259" s="24">
        <f>Расчет!L274*G259*240</f>
        <v>11789.862370645151</v>
      </c>
      <c r="O259" s="24">
        <f>Расчет!M274*G259*240</f>
        <v>138584.4136453949</v>
      </c>
      <c r="P259" s="24">
        <f>Расчет!N274*G259*240</f>
        <v>21272.891763437357</v>
      </c>
      <c r="Q259" s="24">
        <v>251</v>
      </c>
      <c r="R259" s="85"/>
      <c r="S259" s="86">
        <f>Расчет!N274*F259*1000/(_sk*240)</f>
        <v>0.27682158894582604</v>
      </c>
      <c r="T259" s="85"/>
      <c r="U259" s="85"/>
    </row>
    <row r="260" spans="1:21">
      <c r="A260" s="34">
        <f>796*(SQRT(SIN(Расчет!D275*PI()/180)^2+0.002514)-SIN(Расчет!D275*PI()/180))</f>
        <v>6.2413040612045636</v>
      </c>
      <c r="B260" s="9">
        <f t="shared" si="20"/>
        <v>0.68548585396931994</v>
      </c>
      <c r="C260" s="29">
        <f t="shared" si="24"/>
        <v>0.81786703804012895</v>
      </c>
      <c r="D260" s="29">
        <f t="shared" si="25"/>
        <v>0.87341912558274715</v>
      </c>
      <c r="E260" s="38">
        <f t="shared" si="21"/>
        <v>0.12568622302325252</v>
      </c>
      <c r="F260" s="38">
        <f t="shared" si="22"/>
        <v>0.37835296161440718</v>
      </c>
      <c r="G260" s="38">
        <f t="shared" si="23"/>
        <v>0.57019565905731884</v>
      </c>
      <c r="H260" s="24">
        <f>Расчет!L275*E260*240</f>
        <v>2599.9523302262296</v>
      </c>
      <c r="I260" s="24">
        <f>Расчет!M275*E260*240</f>
        <v>29315.238532233398</v>
      </c>
      <c r="J260" s="37">
        <f>Расчет!N275*E260*240</f>
        <v>4245.8236224966995</v>
      </c>
      <c r="K260" s="80">
        <f>Расчет!L275*F260*240</f>
        <v>7826.6307995856014</v>
      </c>
      <c r="L260" s="80">
        <f>Расчет!M275*F260*240</f>
        <v>88247.598283316343</v>
      </c>
      <c r="M260" s="80">
        <f>Расчет!N275*F260*240</f>
        <v>12781.193542325174</v>
      </c>
      <c r="N260" s="24">
        <f>Расчет!L275*G260*240</f>
        <v>11795.099707759464</v>
      </c>
      <c r="O260" s="24">
        <f>Расчет!M275*G260*240</f>
        <v>132993.26969366326</v>
      </c>
      <c r="P260" s="24">
        <f>Расчет!N275*G260*240</f>
        <v>19261.858145126629</v>
      </c>
      <c r="Q260" s="24">
        <v>252</v>
      </c>
      <c r="R260" s="85"/>
      <c r="S260" s="86">
        <f>Расчет!N275*F260*1000/(_sk*240)</f>
        <v>0.24655080135658131</v>
      </c>
      <c r="T260" s="85"/>
      <c r="U260" s="85"/>
    </row>
    <row r="261" spans="1:21">
      <c r="A261" s="34">
        <f>796*(SQRT(SIN(Расчет!D276*PI()/180)^2+0.002514)-SIN(Расчет!D276*PI()/180))</f>
        <v>6.6684217732913575</v>
      </c>
      <c r="B261" s="9">
        <f t="shared" si="20"/>
        <v>0.6896223650045179</v>
      </c>
      <c r="C261" s="29">
        <f t="shared" si="24"/>
        <v>0.82143197409250657</v>
      </c>
      <c r="D261" s="29">
        <f t="shared" si="25"/>
        <v>0.87600259707159955</v>
      </c>
      <c r="E261" s="38">
        <f t="shared" si="21"/>
        <v>0.11134308553847912</v>
      </c>
      <c r="F261" s="38">
        <f t="shared" si="22"/>
        <v>0.35743604398562395</v>
      </c>
      <c r="G261" s="38">
        <f t="shared" si="23"/>
        <v>0.54887397422812345</v>
      </c>
      <c r="H261" s="24">
        <f>Расчет!L276*E261*240</f>
        <v>2379.2904932816682</v>
      </c>
      <c r="I261" s="24">
        <f>Расчет!M276*E261*240</f>
        <v>25756.575127059157</v>
      </c>
      <c r="J261" s="37">
        <f>Расчет!N276*E261*240</f>
        <v>3507.8905883547159</v>
      </c>
      <c r="K261" s="80">
        <f>Расчет!L276*F261*240</f>
        <v>7638.0511398464687</v>
      </c>
      <c r="L261" s="80">
        <f>Расчет!M276*F261*240</f>
        <v>82684.329031396614</v>
      </c>
      <c r="M261" s="80">
        <f>Расчет!N276*F261*240</f>
        <v>11261.108209567221</v>
      </c>
      <c r="N261" s="24">
        <f>Расчет!L276*G261*240</f>
        <v>11728.888440399689</v>
      </c>
      <c r="O261" s="24">
        <f>Расчет!M276*G261*240</f>
        <v>126968.94184424718</v>
      </c>
      <c r="P261" s="24">
        <f>Расчет!N276*G261*240</f>
        <v>17292.406071522841</v>
      </c>
      <c r="Q261" s="24">
        <v>253</v>
      </c>
      <c r="R261" s="85"/>
      <c r="S261" s="86">
        <f>Расчет!N276*F261*1000/(_sk*240)</f>
        <v>0.21722816762282449</v>
      </c>
      <c r="T261" s="85"/>
      <c r="U261" s="85"/>
    </row>
    <row r="262" spans="1:21">
      <c r="A262" s="34">
        <f>796*(SQRT(SIN(Расчет!D277*PI()/180)^2+0.002514)-SIN(Расчет!D277*PI()/180))</f>
        <v>7.1507573145251637</v>
      </c>
      <c r="B262" s="9">
        <f t="shared" si="20"/>
        <v>0.69350015559824774</v>
      </c>
      <c r="C262" s="29">
        <f t="shared" si="24"/>
        <v>0.82478211150502923</v>
      </c>
      <c r="D262" s="29">
        <f t="shared" si="25"/>
        <v>0.8784240520415042</v>
      </c>
      <c r="E262" s="38">
        <f t="shared" si="21"/>
        <v>9.6879852629006308E-2</v>
      </c>
      <c r="F262" s="38">
        <f t="shared" si="22"/>
        <v>0.33468255965656218</v>
      </c>
      <c r="G262" s="38">
        <f t="shared" si="23"/>
        <v>0.52518637737006668</v>
      </c>
      <c r="H262" s="24">
        <f>Расчет!L277*E262*240</f>
        <v>2135.6820509848067</v>
      </c>
      <c r="I262" s="24">
        <f>Расчет!M277*E262*240</f>
        <v>22214.82386423929</v>
      </c>
      <c r="J262" s="37">
        <f>Расчет!N277*E262*240</f>
        <v>2834.0908219537282</v>
      </c>
      <c r="K262" s="80">
        <f>Расчет!L277*F262*240</f>
        <v>7377.9585335802249</v>
      </c>
      <c r="L262" s="80">
        <f>Расчет!M277*F262*240</f>
        <v>76743.656306690507</v>
      </c>
      <c r="M262" s="80">
        <f>Расчет!N277*F262*240</f>
        <v>9790.6917160880585</v>
      </c>
      <c r="N262" s="24">
        <f>Расчет!L277*G262*240</f>
        <v>11577.547747375111</v>
      </c>
      <c r="O262" s="24">
        <f>Расчет!M277*G262*240</f>
        <v>120426.71982431157</v>
      </c>
      <c r="P262" s="24">
        <f>Расчет!N277*G262*240</f>
        <v>15363.626714209007</v>
      </c>
      <c r="Q262" s="24">
        <v>254</v>
      </c>
      <c r="R262" s="85"/>
      <c r="S262" s="86">
        <f>Расчет!N277*F262*1000/(_sk*240)</f>
        <v>0.18886365193071103</v>
      </c>
      <c r="T262" s="85"/>
      <c r="U262" s="85"/>
    </row>
    <row r="263" spans="1:21">
      <c r="A263" s="34">
        <f>796*(SQRT(SIN(Расчет!D278*PI()/180)^2+0.002514)-SIN(Расчет!D278*PI()/180))</f>
        <v>7.6988134676811013</v>
      </c>
      <c r="B263" s="9">
        <f t="shared" si="20"/>
        <v>0.69699094307505005</v>
      </c>
      <c r="C263" s="29">
        <f t="shared" si="24"/>
        <v>0.82780310484354247</v>
      </c>
      <c r="D263" s="29">
        <f t="shared" si="25"/>
        <v>0.88059915340402439</v>
      </c>
      <c r="E263" s="38">
        <f t="shared" si="21"/>
        <v>8.2395952142707909E-2</v>
      </c>
      <c r="F263" s="38">
        <f t="shared" si="22"/>
        <v>0.30974663541064534</v>
      </c>
      <c r="G263" s="38">
        <f t="shared" si="23"/>
        <v>0.49857336641168437</v>
      </c>
      <c r="H263" s="24">
        <f>Расчет!L278*E263*240</f>
        <v>1871.4254377533466</v>
      </c>
      <c r="I263" s="24">
        <f>Расчет!M278*E263*240</f>
        <v>18718.167166015279</v>
      </c>
      <c r="J263" s="37">
        <f>Расчет!N278*E263*240</f>
        <v>2226.9777675186369</v>
      </c>
      <c r="K263" s="80">
        <f>Расчет!L278*F263*240</f>
        <v>7035.1481801195996</v>
      </c>
      <c r="L263" s="80">
        <f>Расчет!M278*F263*240</f>
        <v>70366.190934785671</v>
      </c>
      <c r="M263" s="80">
        <f>Расчет!N278*F263*240</f>
        <v>8371.7567754844604</v>
      </c>
      <c r="N263" s="24">
        <f>Расчет!L278*G263*240</f>
        <v>11323.892208601912</v>
      </c>
      <c r="O263" s="24">
        <f>Расчет!M278*G263*240</f>
        <v>113262.59815352855</v>
      </c>
      <c r="P263" s="24">
        <f>Расчет!N278*G263*240</f>
        <v>13475.319765134936</v>
      </c>
      <c r="Q263" s="24">
        <v>255</v>
      </c>
      <c r="R263" s="85"/>
      <c r="S263" s="86">
        <f>Расчет!N278*F263*1000/(_sk*240)</f>
        <v>0.16149222174931441</v>
      </c>
      <c r="T263" s="85"/>
      <c r="U263" s="85"/>
    </row>
    <row r="264" spans="1:21">
      <c r="A264" s="34">
        <f>796*(SQRT(SIN(Расчет!D279*PI()/180)^2+0.002514)-SIN(Расчет!D279*PI()/180))</f>
        <v>8.3257602455801543</v>
      </c>
      <c r="B264" s="9">
        <f t="shared" si="20"/>
        <v>0.6999401149635589</v>
      </c>
      <c r="C264" s="29">
        <f t="shared" si="24"/>
        <v>0.83035336953983918</v>
      </c>
      <c r="D264" s="29">
        <f t="shared" si="25"/>
        <v>0.8824236985752969</v>
      </c>
      <c r="E264" s="38">
        <f t="shared" si="21"/>
        <v>6.8058910826043942E-2</v>
      </c>
      <c r="F264" s="38">
        <f t="shared" si="22"/>
        <v>0.28227578330421466</v>
      </c>
      <c r="G264" s="38">
        <f t="shared" si="23"/>
        <v>0.46837316755876185</v>
      </c>
      <c r="H264" s="24">
        <f>Расчет!L279*E264*240</f>
        <v>1590.70336954653</v>
      </c>
      <c r="I264" s="24">
        <f>Расчет!M279*E264*240</f>
        <v>15309.177416165652</v>
      </c>
      <c r="J264" s="37">
        <f>Расчет!N279*E264*240</f>
        <v>1689.8204536638934</v>
      </c>
      <c r="K264" s="80">
        <f>Расчет!L279*F264*240</f>
        <v>6597.4761305109823</v>
      </c>
      <c r="L264" s="80">
        <f>Расчет!M279*F264*240</f>
        <v>63495.139643605478</v>
      </c>
      <c r="M264" s="80">
        <f>Расчет!N279*F264*240</f>
        <v>7008.5663495356466</v>
      </c>
      <c r="N264" s="24">
        <f>Расчет!L279*G264*240</f>
        <v>10947.02760884913</v>
      </c>
      <c r="O264" s="24">
        <f>Расчет!M279*G264*240</f>
        <v>105355.90170486072</v>
      </c>
      <c r="P264" s="24">
        <f>Расчет!N279*G264*240</f>
        <v>11629.139357094635</v>
      </c>
      <c r="Q264" s="24">
        <v>256</v>
      </c>
      <c r="R264" s="85"/>
      <c r="S264" s="86">
        <f>Расчет!N279*F264*1000/(_sk*240)</f>
        <v>0.13519611013764751</v>
      </c>
      <c r="T264" s="85"/>
      <c r="U264" s="85"/>
    </row>
    <row r="265" spans="1:21">
      <c r="A265" s="34">
        <f>796*(SQRT(SIN(Расчет!D280*PI()/180)^2+0.002514)-SIN(Расчет!D280*PI()/180))</f>
        <v>9.0482651067150623</v>
      </c>
      <c r="B265" s="9">
        <f t="shared" ref="B265:B318" si="26">-0.00000292*A265^4+0.00021*A265^3-0.0052376*A265^2+0.0541867*A265+0.50469</f>
        <v>0.70217134476330001</v>
      </c>
      <c r="C265" s="29">
        <f t="shared" si="24"/>
        <v>0.83226465347171019</v>
      </c>
      <c r="D265" s="29">
        <f t="shared" si="25"/>
        <v>0.8837741902691536</v>
      </c>
      <c r="E265" s="38">
        <f t="shared" ref="E265:E318" si="27">_so*B265^A265</f>
        <v>5.4131168527931747E-2</v>
      </c>
      <c r="F265" s="38">
        <f t="shared" ref="F265:F318" si="28">_so*C265^A265</f>
        <v>0.25198540486627946</v>
      </c>
      <c r="G265" s="38">
        <f t="shared" ref="G265:G318" si="29">_so*D265^A265</f>
        <v>0.43386329399397233</v>
      </c>
      <c r="H265" s="24">
        <f>Расчет!L280*E265*240</f>
        <v>1300.4395084309854</v>
      </c>
      <c r="I265" s="24">
        <f>Расчет!M280*E265*240</f>
        <v>12049.880356947982</v>
      </c>
      <c r="J265" s="37">
        <f>Расчет!N280*E265*240</f>
        <v>1226.5029505485675</v>
      </c>
      <c r="K265" s="80">
        <f>Расчет!L280*F265*240</f>
        <v>6053.6615954816862</v>
      </c>
      <c r="L265" s="80">
        <f>Расчет!M280*F265*240</f>
        <v>56093.264987785784</v>
      </c>
      <c r="M265" s="80">
        <f>Расчет!N280*F265*240</f>
        <v>5709.4803413340578</v>
      </c>
      <c r="N265" s="24">
        <f>Расчет!L280*G265*240</f>
        <v>10423.070185093731</v>
      </c>
      <c r="O265" s="24">
        <f>Расчет!M280*G265*240</f>
        <v>96580.231428055355</v>
      </c>
      <c r="P265" s="24">
        <f>Расчет!N280*G265*240</f>
        <v>9830.4659716286296</v>
      </c>
      <c r="Q265" s="24">
        <v>257</v>
      </c>
      <c r="R265" s="85"/>
      <c r="S265" s="86">
        <f>Расчет!N280*F265*1000/(_sk*240)</f>
        <v>0.11013658065845018</v>
      </c>
      <c r="T265" s="85"/>
      <c r="U265" s="85"/>
    </row>
    <row r="266" spans="1:21">
      <c r="A266" s="34">
        <f>796*(SQRT(SIN(Расчет!D281*PI()/180)^2+0.002514)-SIN(Расчет!D281*PI()/180))</f>
        <v>9.8876133806133613</v>
      </c>
      <c r="B266" s="9">
        <f t="shared" si="26"/>
        <v>0.70350333888580807</v>
      </c>
      <c r="C266" s="29">
        <f t="shared" ref="C266:C318" si="30">-0.00000223*A266^4+0.00016422*A266^3-0.00423591*A266^2+0.04489824*A266+0.66610674</f>
        <v>0.83335073728179898</v>
      </c>
      <c r="D266" s="29">
        <f t="shared" ref="D266:D318" si="31">-0.00000166*A266^4+0.00012171*A266^3-0.0031266*A266^2+0.03298112*A266+0.76229551</f>
        <v>0.88451447636974523</v>
      </c>
      <c r="E266" s="38">
        <f t="shared" si="27"/>
        <v>4.099187579991409E-2</v>
      </c>
      <c r="F266" s="38">
        <f t="shared" si="28"/>
        <v>0.21879986813242269</v>
      </c>
      <c r="G266" s="38">
        <f t="shared" si="29"/>
        <v>0.39437558933253242</v>
      </c>
      <c r="H266" s="24">
        <f>Расчет!L281*E266*240</f>
        <v>1011.125048011439</v>
      </c>
      <c r="I266" s="24">
        <f>Расчет!M281*E266*240</f>
        <v>9025.2263867785095</v>
      </c>
      <c r="J266" s="37">
        <f>Расчет!N281*E266*240</f>
        <v>841.00877459997048</v>
      </c>
      <c r="K266" s="80">
        <f>Расчет!L281*F266*240</f>
        <v>5397.0213085675896</v>
      </c>
      <c r="L266" s="80">
        <f>Расчет!M281*F266*240</f>
        <v>48173.407651097004</v>
      </c>
      <c r="M266" s="80">
        <f>Расчет!N281*F266*240</f>
        <v>4489.0019153763533</v>
      </c>
      <c r="N266" s="24">
        <f>Расчет!L281*G266*240</f>
        <v>9727.8553107645821</v>
      </c>
      <c r="O266" s="24">
        <f>Расчет!M281*G266*240</f>
        <v>86830.107324650817</v>
      </c>
      <c r="P266" s="24">
        <f>Расчет!N281*G266*240</f>
        <v>8091.1967223854008</v>
      </c>
      <c r="Q266" s="24">
        <v>258</v>
      </c>
      <c r="R266" s="85"/>
      <c r="S266" s="86">
        <f>Расчет!N281*F266*1000/(_sk*240)</f>
        <v>8.6593401145377183E-2</v>
      </c>
      <c r="T266" s="85"/>
      <c r="U266" s="85"/>
    </row>
    <row r="267" spans="1:21">
      <c r="A267" s="34">
        <f>796*(SQRT(SIN(Расчет!D282*PI()/180)^2+0.002514)-SIN(Расчет!D282*PI()/180))</f>
        <v>10.871216402015158</v>
      </c>
      <c r="B267" s="9">
        <f t="shared" si="26"/>
        <v>0.70379103622213535</v>
      </c>
      <c r="C267" s="29">
        <f t="shared" si="30"/>
        <v>0.83343343839697481</v>
      </c>
      <c r="D267" s="29">
        <f t="shared" si="31"/>
        <v>0.88451523948062705</v>
      </c>
      <c r="E267" s="38">
        <f t="shared" si="27"/>
        <v>2.913390575608792E-2</v>
      </c>
      <c r="F267" s="38">
        <f t="shared" si="28"/>
        <v>0.1830802852440056</v>
      </c>
      <c r="G267" s="38">
        <f t="shared" si="29"/>
        <v>0.3495368128269184</v>
      </c>
      <c r="H267" s="24">
        <f>Расчет!L282*E267*240</f>
        <v>737.0869824876487</v>
      </c>
      <c r="I267" s="24">
        <f>Расчет!M282*E267*240</f>
        <v>6340.7074781915771</v>
      </c>
      <c r="J267" s="37">
        <f>Расчет!N282*E267*240</f>
        <v>536.21995432620452</v>
      </c>
      <c r="K267" s="80">
        <f>Расчет!L282*F267*240</f>
        <v>4631.9259811322518</v>
      </c>
      <c r="L267" s="80">
        <f>Расчет!M282*F267*240</f>
        <v>39845.61985869459</v>
      </c>
      <c r="M267" s="80">
        <f>Расчет!N282*F267*240</f>
        <v>3369.6581232008334</v>
      </c>
      <c r="N267" s="24">
        <f>Расчет!L282*G267*240</f>
        <v>8843.2713688279237</v>
      </c>
      <c r="O267" s="24">
        <f>Расчет!M282*G267*240</f>
        <v>76073.242686719517</v>
      </c>
      <c r="P267" s="24">
        <f>Расчет!N282*G267*240</f>
        <v>6433.3500416507513</v>
      </c>
      <c r="Q267" s="24">
        <v>259</v>
      </c>
      <c r="R267" s="85"/>
      <c r="S267" s="86">
        <f>Расчет!N282*F267*1000/(_sk*240)</f>
        <v>6.5001121203719786E-2</v>
      </c>
      <c r="T267" s="85"/>
      <c r="U267" s="85"/>
    </row>
    <row r="268" spans="1:21">
      <c r="A268" s="34">
        <f>796*(SQRT(SIN(Расчет!D283*PI()/180)^2+0.002514)-SIN(Расчет!D283*PI()/180))</f>
        <v>12.034618825183552</v>
      </c>
      <c r="B268" s="9">
        <f t="shared" si="26"/>
        <v>0.7030127597965905</v>
      </c>
      <c r="C268" s="29">
        <f t="shared" si="30"/>
        <v>0.83240243119418633</v>
      </c>
      <c r="D268" s="29">
        <f t="shared" si="31"/>
        <v>0.88369848314234667</v>
      </c>
      <c r="E268" s="38">
        <f t="shared" si="27"/>
        <v>1.9104314553512781E-2</v>
      </c>
      <c r="F268" s="38">
        <f t="shared" si="28"/>
        <v>0.14591940042319793</v>
      </c>
      <c r="G268" s="38">
        <f t="shared" si="29"/>
        <v>0.29968247627166278</v>
      </c>
      <c r="H268" s="24">
        <f>Расчет!L283*E268*240</f>
        <v>495.26108056588635</v>
      </c>
      <c r="I268" s="24">
        <f>Расчет!M283*E268*240</f>
        <v>4107.7103269693043</v>
      </c>
      <c r="J268" s="37">
        <f>Расчет!N283*E268*240</f>
        <v>311.89034890941781</v>
      </c>
      <c r="K268" s="80">
        <f>Расчет!L283*F268*240</f>
        <v>3782.8208767548285</v>
      </c>
      <c r="L268" s="80">
        <f>Расчет!M283*F268*240</f>
        <v>31374.830347594241</v>
      </c>
      <c r="M268" s="80">
        <f>Расчет!N283*F268*240</f>
        <v>2382.2290291109139</v>
      </c>
      <c r="N268" s="24">
        <f>Расчет!L283*G268*240</f>
        <v>7768.9815360412167</v>
      </c>
      <c r="O268" s="24">
        <f>Расчет!M283*G268*240</f>
        <v>64436.166979175519</v>
      </c>
      <c r="P268" s="24">
        <f>Расчет!N283*G268*240</f>
        <v>4892.5111562937973</v>
      </c>
      <c r="Q268" s="24">
        <v>260</v>
      </c>
      <c r="R268" s="85"/>
      <c r="S268" s="86">
        <f>Расчет!N283*F268*1000/(_sk*240)</f>
        <v>4.5953492073898795E-2</v>
      </c>
      <c r="T268" s="85"/>
      <c r="U268" s="85"/>
    </row>
    <row r="269" spans="1:21">
      <c r="A269" s="34">
        <f>796*(SQRT(SIN(Расчет!D284*PI()/180)^2+0.002514)-SIN(Расчет!D284*PI()/180))</f>
        <v>13.424100069623234</v>
      </c>
      <c r="B269" s="9">
        <f t="shared" si="26"/>
        <v>0.70143616979679557</v>
      </c>
      <c r="C269" s="29">
        <f t="shared" si="30"/>
        <v>0.83033518265957662</v>
      </c>
      <c r="D269" s="29">
        <f t="shared" si="31"/>
        <v>0.88212621419733017</v>
      </c>
      <c r="E269" s="38">
        <f t="shared" si="27"/>
        <v>1.136058056917943E-2</v>
      </c>
      <c r="F269" s="38">
        <f t="shared" si="28"/>
        <v>0.10937574450679034</v>
      </c>
      <c r="G269" s="38">
        <f t="shared" si="29"/>
        <v>0.24641660388660175</v>
      </c>
      <c r="H269" s="24">
        <f>Расчет!L284*E269*240</f>
        <v>301.49166938247771</v>
      </c>
      <c r="I269" s="24">
        <f>Расчет!M284*E269*240</f>
        <v>2411.8233712626525</v>
      </c>
      <c r="J269" s="37">
        <f>Расчет!N284*E269*240</f>
        <v>162.20986292981172</v>
      </c>
      <c r="K269" s="80">
        <f>Расчет!L284*F269*240</f>
        <v>2902.657623921541</v>
      </c>
      <c r="L269" s="80">
        <f>Расчет!M284*F269*240</f>
        <v>23220.202105373864</v>
      </c>
      <c r="M269" s="80">
        <f>Расчет!N284*F269*240</f>
        <v>1561.7005148861028</v>
      </c>
      <c r="N269" s="24">
        <f>Расчет!L284*G269*240</f>
        <v>6539.5032249393598</v>
      </c>
      <c r="O269" s="24">
        <f>Расчет!M284*G269*240</f>
        <v>52313.64019662988</v>
      </c>
      <c r="P269" s="24">
        <f>Расчет!N284*G269*240</f>
        <v>3518.4120474014198</v>
      </c>
      <c r="Q269" s="24">
        <v>261</v>
      </c>
      <c r="R269" s="85"/>
      <c r="S269" s="86">
        <f>Расчет!N284*F269*1000/(_sk*240)</f>
        <v>3.0125395734685624E-2</v>
      </c>
      <c r="T269" s="85"/>
      <c r="U269" s="85"/>
    </row>
    <row r="270" spans="1:21">
      <c r="A270" s="34">
        <f>796*(SQRT(SIN(Расчет!D285*PI()/180)^2+0.002514)-SIN(Расчет!D285*PI()/180))</f>
        <v>15.099861371995566</v>
      </c>
      <c r="B270" s="9">
        <f t="shared" si="26"/>
        <v>0.69989718561658176</v>
      </c>
      <c r="C270" s="29">
        <f t="shared" si="30"/>
        <v>0.82770744400512652</v>
      </c>
      <c r="D270" s="29">
        <f t="shared" si="31"/>
        <v>0.8801550580199573</v>
      </c>
      <c r="E270" s="38">
        <f t="shared" si="27"/>
        <v>6.0660996110222928E-3</v>
      </c>
      <c r="F270" s="38">
        <f t="shared" si="28"/>
        <v>7.6352438056583705E-2</v>
      </c>
      <c r="G270" s="38">
        <f t="shared" si="29"/>
        <v>0.19307336412489756</v>
      </c>
      <c r="H270" s="24">
        <f>Расчет!L285*E270*240</f>
        <v>164.65082483673612</v>
      </c>
      <c r="I270" s="24">
        <f>Расчет!M285*E270*240</f>
        <v>1270.7927213252258</v>
      </c>
      <c r="J270" s="37">
        <f>Расчет!N285*E270*240</f>
        <v>74.396007504338215</v>
      </c>
      <c r="K270" s="80">
        <f>Расчет!L285*F270*240</f>
        <v>2072.4176506217464</v>
      </c>
      <c r="L270" s="80">
        <f>Расчет!M285*F270*240</f>
        <v>15995.141649411527</v>
      </c>
      <c r="M270" s="80">
        <f>Расчет!N285*F270*240</f>
        <v>936.4034418938337</v>
      </c>
      <c r="N270" s="24">
        <f>Расчет!L285*G270*240</f>
        <v>5240.5484076464909</v>
      </c>
      <c r="O270" s="24">
        <f>Расчет!M285*G270*240</f>
        <v>40447.11454554338</v>
      </c>
      <c r="P270" s="24">
        <f>Расчет!N285*G270*240</f>
        <v>2367.8950837246512</v>
      </c>
      <c r="Q270" s="24">
        <v>262</v>
      </c>
      <c r="R270" s="85"/>
      <c r="S270" s="86">
        <f>Расчет!N285*F270*1000/(_sk*240)</f>
        <v>1.8063337999495246E-2</v>
      </c>
      <c r="T270" s="85"/>
      <c r="U270" s="85"/>
    </row>
    <row r="271" spans="1:21">
      <c r="A271" s="34">
        <f>796*(SQRT(SIN(Расчет!D286*PI()/180)^2+0.002514)-SIN(Расчет!D286*PI()/180))</f>
        <v>17.139481690059384</v>
      </c>
      <c r="B271" s="9">
        <f t="shared" si="26"/>
        <v>0.70016498204989241</v>
      </c>
      <c r="C271" s="29">
        <f t="shared" si="30"/>
        <v>0.82568598018366857</v>
      </c>
      <c r="D271" s="29">
        <f t="shared" si="31"/>
        <v>0.87864847163977655</v>
      </c>
      <c r="E271" s="38">
        <f t="shared" si="27"/>
        <v>2.9490747249719578E-3</v>
      </c>
      <c r="F271" s="38">
        <f t="shared" si="28"/>
        <v>4.9787647346082209E-2</v>
      </c>
      <c r="G271" s="38">
        <f t="shared" si="29"/>
        <v>0.14450798691371033</v>
      </c>
      <c r="H271" s="24">
        <f>Расчет!L286*E271*240</f>
        <v>81.79828651011006</v>
      </c>
      <c r="I271" s="24">
        <f>Расчет!M286*E271*240</f>
        <v>609.27126135296351</v>
      </c>
      <c r="J271" s="37">
        <f>Расчет!N286*E271*240</f>
        <v>30.328970871886789</v>
      </c>
      <c r="K271" s="80">
        <f>Расчет!L286*F271*240</f>
        <v>1380.9566125245872</v>
      </c>
      <c r="L271" s="80">
        <f>Расчет!M286*F271*240</f>
        <v>10286.000026205669</v>
      </c>
      <c r="M271" s="80">
        <f>Расчет!N286*F271*240</f>
        <v>512.02775343492101</v>
      </c>
      <c r="N271" s="24">
        <f>Расчет!L286*G271*240</f>
        <v>4008.2082751156172</v>
      </c>
      <c r="O271" s="24">
        <f>Расчет!M286*G271*240</f>
        <v>29854.978823342986</v>
      </c>
      <c r="P271" s="24">
        <f>Расчет!N286*G271*240</f>
        <v>1486.153771808069</v>
      </c>
      <c r="Q271" s="24">
        <v>263</v>
      </c>
      <c r="R271" s="85"/>
      <c r="S271" s="86">
        <f>Расчет!N286*F271*1000/(_sk*240)</f>
        <v>9.8770785770625185E-3</v>
      </c>
      <c r="T271" s="85"/>
      <c r="U271" s="85"/>
    </row>
    <row r="272" spans="1:21">
      <c r="A272" s="34">
        <f>796*(SQRT(SIN(Расчет!D287*PI()/180)^2+0.002514)-SIN(Расчет!D287*PI()/180))</f>
        <v>19.640613181826769</v>
      </c>
      <c r="B272" s="9">
        <f t="shared" si="26"/>
        <v>0.70506543702690705</v>
      </c>
      <c r="C272" s="29">
        <f t="shared" si="30"/>
        <v>0.82628343803887416</v>
      </c>
      <c r="D272" s="29">
        <f t="shared" si="31"/>
        <v>0.87907803305436638</v>
      </c>
      <c r="E272" s="38">
        <f t="shared" si="27"/>
        <v>1.3867678993579498E-3</v>
      </c>
      <c r="F272" s="38">
        <f t="shared" si="28"/>
        <v>3.1277685484170384E-2</v>
      </c>
      <c r="G272" s="38">
        <f t="shared" si="29"/>
        <v>0.10556872657989218</v>
      </c>
      <c r="H272" s="24">
        <f>Расчет!L287*E272*240</f>
        <v>39.274127429788578</v>
      </c>
      <c r="I272" s="24">
        <f>Расчет!M287*E272*240</f>
        <v>282.37322135250554</v>
      </c>
      <c r="J272" s="37">
        <f>Расчет!N287*E272*240</f>
        <v>11.564401469887093</v>
      </c>
      <c r="K272" s="80">
        <f>Расчет!L287*F272*240</f>
        <v>885.80346140322865</v>
      </c>
      <c r="L272" s="80">
        <f>Расчет!M287*F272*240</f>
        <v>6368.7519812830615</v>
      </c>
      <c r="M272" s="80">
        <f>Расчет!N287*F272*240</f>
        <v>260.8278661160752</v>
      </c>
      <c r="N272" s="24">
        <f>Расчет!L287*G272*240</f>
        <v>2989.7718444584548</v>
      </c>
      <c r="O272" s="24">
        <f>Расчет!M287*G272*240</f>
        <v>21495.869216649342</v>
      </c>
      <c r="P272" s="24">
        <f>Расчет!N287*G272*240</f>
        <v>880.34856979299991</v>
      </c>
      <c r="Q272" s="24">
        <v>264</v>
      </c>
      <c r="R272" s="85"/>
      <c r="S272" s="86">
        <f>Расчет!N287*F272*1000/(_sk*240)</f>
        <v>5.0314017383502165E-3</v>
      </c>
      <c r="T272" s="85"/>
      <c r="U272" s="85"/>
    </row>
    <row r="273" spans="1:21">
      <c r="A273" s="34">
        <f>796*(SQRT(SIN(Расчет!D288*PI()/180)^2+0.002514)-SIN(Расчет!D288*PI()/180))</f>
        <v>22.720571734283265</v>
      </c>
      <c r="B273" s="9">
        <f t="shared" si="26"/>
        <v>0.71699391118461719</v>
      </c>
      <c r="C273" s="29">
        <f t="shared" si="30"/>
        <v>0.83139514012065296</v>
      </c>
      <c r="D273" s="29">
        <f t="shared" si="31"/>
        <v>0.88277484116823479</v>
      </c>
      <c r="E273" s="38">
        <f t="shared" si="27"/>
        <v>6.9198987463525653E-4</v>
      </c>
      <c r="F273" s="38">
        <f t="shared" si="28"/>
        <v>1.9991761148974753E-2</v>
      </c>
      <c r="G273" s="38">
        <f t="shared" si="29"/>
        <v>7.8081971128643235E-2</v>
      </c>
      <c r="H273" s="24">
        <f>Расчет!L288*E273*240</f>
        <v>19.994101625545021</v>
      </c>
      <c r="I273" s="24">
        <f>Расчет!M288*E273*240</f>
        <v>138.78562180060641</v>
      </c>
      <c r="J273" s="37">
        <f>Расчет!N288*E273*240</f>
        <v>4.4491836886964116</v>
      </c>
      <c r="K273" s="80">
        <f>Расчет!L288*F273*240</f>
        <v>577.63461394129854</v>
      </c>
      <c r="L273" s="80">
        <f>Расчет!M288*F273*240</f>
        <v>4009.5514452608491</v>
      </c>
      <c r="M273" s="80">
        <f>Расчет!N288*F273*240</f>
        <v>128.53803339133611</v>
      </c>
      <c r="N273" s="24">
        <f>Расчет!L288*G273*240</f>
        <v>2256.0718344207748</v>
      </c>
      <c r="O273" s="24">
        <f>Расчет!M288*G273*240</f>
        <v>15660.135085383556</v>
      </c>
      <c r="P273" s="24">
        <f>Расчет!N288*G273*240</f>
        <v>502.03195893572354</v>
      </c>
      <c r="Q273" s="24">
        <v>265</v>
      </c>
      <c r="R273" s="85"/>
      <c r="S273" s="86">
        <f>Расчет!N288*F273*1000/(_sk*240)</f>
        <v>2.4795145330118846E-3</v>
      </c>
      <c r="T273" s="85"/>
      <c r="U273" s="85"/>
    </row>
    <row r="274" spans="1:21">
      <c r="A274" s="34">
        <f>796*(SQRT(SIN(Расчет!D289*PI()/180)^2+0.002514)-SIN(Расчет!D289*PI()/180))</f>
        <v>26.508799000786148</v>
      </c>
      <c r="B274" s="9">
        <f t="shared" si="26"/>
        <v>0.73055587890559159</v>
      </c>
      <c r="C274" s="29">
        <f t="shared" si="30"/>
        <v>0.83758232080451989</v>
      </c>
      <c r="D274" s="29">
        <f t="shared" si="31"/>
        <v>0.88698138077116451</v>
      </c>
      <c r="E274" s="90">
        <f t="shared" si="27"/>
        <v>3.2246855232816098E-4</v>
      </c>
      <c r="F274" s="90">
        <f t="shared" si="28"/>
        <v>1.2089892606188294E-2</v>
      </c>
      <c r="G274" s="90">
        <f t="shared" si="29"/>
        <v>5.5226428912203716E-2</v>
      </c>
      <c r="H274" s="91">
        <f>Расчет!L289*E274*240</f>
        <v>9.4985607715363596</v>
      </c>
      <c r="I274" s="91">
        <f>Расчет!M289*E274*240</f>
        <v>63.662246010396942</v>
      </c>
      <c r="J274" s="91">
        <f>Расчет!N289*E274*240</f>
        <v>1.469240068067537</v>
      </c>
      <c r="K274" s="92">
        <f>Расчет!L289*F274*240</f>
        <v>356.11714324429335</v>
      </c>
      <c r="L274" s="92">
        <f>Расчет!M289*F274*240</f>
        <v>2386.8055094909901</v>
      </c>
      <c r="M274" s="92">
        <f>Расчет!N289*F274*240</f>
        <v>55.084300491940013</v>
      </c>
      <c r="N274" s="91">
        <f>Расчет!L289*G274*240</f>
        <v>1626.7372040783312</v>
      </c>
      <c r="O274" s="91">
        <f>Расчет!M289*G274*240</f>
        <v>10902.887981791506</v>
      </c>
      <c r="P274" s="91">
        <f>Расчет!N289*G274*240</f>
        <v>251.62417106496619</v>
      </c>
      <c r="Q274" s="91">
        <v>266</v>
      </c>
      <c r="R274" s="85"/>
      <c r="S274" s="86">
        <f>Расчет!N289*F274*1000/(_sk*240)</f>
        <v>1.0625829570204478E-3</v>
      </c>
      <c r="T274" s="85"/>
      <c r="U274" s="85"/>
    </row>
    <row r="275" spans="1:21">
      <c r="A275" s="34" t="e">
        <f>796*(SQRT(SIN(Расчет!D290*PI()/180)^2+0.002514)-SIN(Расчет!D290*PI()/180))</f>
        <v>#DIV/0!</v>
      </c>
      <c r="B275" s="9" t="e">
        <f t="shared" si="26"/>
        <v>#DIV/0!</v>
      </c>
      <c r="C275" s="29" t="e">
        <f t="shared" si="30"/>
        <v>#DIV/0!</v>
      </c>
      <c r="D275" s="29" t="e">
        <f t="shared" si="31"/>
        <v>#DIV/0!</v>
      </c>
      <c r="E275" s="38" t="e">
        <f t="shared" si="27"/>
        <v>#DIV/0!</v>
      </c>
      <c r="F275" s="38" t="e">
        <f t="shared" si="28"/>
        <v>#DIV/0!</v>
      </c>
      <c r="G275" s="38" t="e">
        <f t="shared" si="29"/>
        <v>#DIV/0!</v>
      </c>
      <c r="H275" s="24" t="e">
        <f>Расчет!L290*E275*240</f>
        <v>#DIV/0!</v>
      </c>
      <c r="I275" s="24" t="e">
        <f>Расчет!M290*E275*240</f>
        <v>#DIV/0!</v>
      </c>
      <c r="J275" s="37" t="e">
        <f>Расчет!N290*E275*240</f>
        <v>#DIV/0!</v>
      </c>
      <c r="K275" s="80" t="e">
        <f>Расчет!L290*F275*240</f>
        <v>#DIV/0!</v>
      </c>
      <c r="L275" s="80" t="e">
        <f>Расчет!M290*F275*240</f>
        <v>#DIV/0!</v>
      </c>
      <c r="M275" s="80" t="e">
        <f>Расчет!N290*F275*240</f>
        <v>#DIV/0!</v>
      </c>
      <c r="N275" s="24" t="e">
        <f>Расчет!L290*G275*240</f>
        <v>#DIV/0!</v>
      </c>
      <c r="O275" s="24" t="e">
        <f>Расчет!M290*G275*240</f>
        <v>#DIV/0!</v>
      </c>
      <c r="P275" s="24" t="e">
        <f>Расчет!N290*G275*240</f>
        <v>#DIV/0!</v>
      </c>
      <c r="Q275" s="24">
        <v>267</v>
      </c>
      <c r="R275" s="86"/>
      <c r="S275" s="86" t="e">
        <f>Расчет!N290*F275*1000/(_sk*240)</f>
        <v>#DIV/0!</v>
      </c>
      <c r="T275" s="14"/>
      <c r="U275" s="14"/>
    </row>
    <row r="276" spans="1:21">
      <c r="A276" s="34" t="e">
        <f>796*(SQRT(SIN(Расчет!D291*PI()/180)^2+0.002514)-SIN(Расчет!D291*PI()/180))</f>
        <v>#DIV/0!</v>
      </c>
      <c r="B276" s="9" t="e">
        <f t="shared" si="26"/>
        <v>#DIV/0!</v>
      </c>
      <c r="C276" s="29" t="e">
        <f t="shared" si="30"/>
        <v>#DIV/0!</v>
      </c>
      <c r="D276" s="29" t="e">
        <f t="shared" si="31"/>
        <v>#DIV/0!</v>
      </c>
      <c r="E276" s="38" t="e">
        <f t="shared" si="27"/>
        <v>#DIV/0!</v>
      </c>
      <c r="F276" s="38" t="e">
        <f t="shared" si="28"/>
        <v>#DIV/0!</v>
      </c>
      <c r="G276" s="38" t="e">
        <f t="shared" si="29"/>
        <v>#DIV/0!</v>
      </c>
      <c r="H276" s="24" t="e">
        <f>Расчет!L291*E276*240</f>
        <v>#DIV/0!</v>
      </c>
      <c r="I276" s="24" t="e">
        <f>Расчет!M291*E276*240</f>
        <v>#DIV/0!</v>
      </c>
      <c r="J276" s="37" t="e">
        <f>Расчет!N291*E276*240</f>
        <v>#DIV/0!</v>
      </c>
      <c r="K276" s="80" t="e">
        <f>Расчет!L291*F276*240</f>
        <v>#DIV/0!</v>
      </c>
      <c r="L276" s="80" t="e">
        <f>Расчет!M291*F276*240</f>
        <v>#DIV/0!</v>
      </c>
      <c r="M276" s="80" t="e">
        <f>Расчет!N291*F276*240</f>
        <v>#DIV/0!</v>
      </c>
      <c r="N276" s="24" t="e">
        <f>Расчет!L291*G276*240</f>
        <v>#DIV/0!</v>
      </c>
      <c r="O276" s="24" t="e">
        <f>Расчет!M291*G276*240</f>
        <v>#DIV/0!</v>
      </c>
      <c r="P276" s="24" t="e">
        <f>Расчет!N291*G276*240</f>
        <v>#DIV/0!</v>
      </c>
      <c r="Q276" s="24">
        <v>268</v>
      </c>
      <c r="R276" s="86"/>
      <c r="S276" s="86" t="e">
        <f>Расчет!N291*F276*1000/(_sk*240)</f>
        <v>#DIV/0!</v>
      </c>
      <c r="T276" s="14"/>
      <c r="U276" s="14"/>
    </row>
    <row r="277" spans="1:21">
      <c r="A277" s="34" t="e">
        <f>796*(SQRT(SIN(Расчет!D292*PI()/180)^2+0.002514)-SIN(Расчет!D292*PI()/180))</f>
        <v>#DIV/0!</v>
      </c>
      <c r="B277" s="9" t="e">
        <f t="shared" si="26"/>
        <v>#DIV/0!</v>
      </c>
      <c r="C277" s="29" t="e">
        <f t="shared" si="30"/>
        <v>#DIV/0!</v>
      </c>
      <c r="D277" s="29" t="e">
        <f t="shared" si="31"/>
        <v>#DIV/0!</v>
      </c>
      <c r="E277" s="38" t="e">
        <f t="shared" si="27"/>
        <v>#DIV/0!</v>
      </c>
      <c r="F277" s="38" t="e">
        <f t="shared" si="28"/>
        <v>#DIV/0!</v>
      </c>
      <c r="G277" s="38" t="e">
        <f t="shared" si="29"/>
        <v>#DIV/0!</v>
      </c>
      <c r="H277" s="24" t="e">
        <f>Расчет!L292*E277*240</f>
        <v>#DIV/0!</v>
      </c>
      <c r="I277" s="24" t="e">
        <f>Расчет!M292*E277*240</f>
        <v>#DIV/0!</v>
      </c>
      <c r="J277" s="37" t="e">
        <f>Расчет!N292*E277*240</f>
        <v>#DIV/0!</v>
      </c>
      <c r="K277" s="80" t="e">
        <f>Расчет!L292*F277*240</f>
        <v>#DIV/0!</v>
      </c>
      <c r="L277" s="80" t="e">
        <f>Расчет!M292*F277*240</f>
        <v>#DIV/0!</v>
      </c>
      <c r="M277" s="80" t="e">
        <f>Расчет!N292*F277*240</f>
        <v>#DIV/0!</v>
      </c>
      <c r="N277" s="24" t="e">
        <f>Расчет!L292*G277*240</f>
        <v>#DIV/0!</v>
      </c>
      <c r="O277" s="24" t="e">
        <f>Расчет!M292*G277*240</f>
        <v>#DIV/0!</v>
      </c>
      <c r="P277" s="24" t="e">
        <f>Расчет!N292*G277*240</f>
        <v>#DIV/0!</v>
      </c>
      <c r="Q277" s="24">
        <v>269</v>
      </c>
      <c r="R277" s="86"/>
      <c r="S277" s="86" t="e">
        <f>Расчет!N292*F277*1000/(_sk*240)</f>
        <v>#DIV/0!</v>
      </c>
      <c r="T277" s="14"/>
      <c r="U277" s="14"/>
    </row>
    <row r="278" spans="1:21">
      <c r="A278" s="34" t="e">
        <f>796*(SQRT(SIN(Расчет!D293*PI()/180)^2+0.002514)-SIN(Расчет!D293*PI()/180))</f>
        <v>#DIV/0!</v>
      </c>
      <c r="B278" s="9" t="e">
        <f t="shared" si="26"/>
        <v>#DIV/0!</v>
      </c>
      <c r="C278" s="29" t="e">
        <f t="shared" si="30"/>
        <v>#DIV/0!</v>
      </c>
      <c r="D278" s="29" t="e">
        <f t="shared" si="31"/>
        <v>#DIV/0!</v>
      </c>
      <c r="E278" s="38" t="e">
        <f t="shared" si="27"/>
        <v>#DIV/0!</v>
      </c>
      <c r="F278" s="38" t="e">
        <f t="shared" si="28"/>
        <v>#DIV/0!</v>
      </c>
      <c r="G278" s="38" t="e">
        <f t="shared" si="29"/>
        <v>#DIV/0!</v>
      </c>
      <c r="H278" s="24" t="e">
        <f>Расчет!L293*E278*240</f>
        <v>#DIV/0!</v>
      </c>
      <c r="I278" s="24" t="e">
        <f>Расчет!M293*E278*240</f>
        <v>#DIV/0!</v>
      </c>
      <c r="J278" s="37" t="e">
        <f>Расчет!N293*E278*240</f>
        <v>#DIV/0!</v>
      </c>
      <c r="K278" s="80" t="e">
        <f>Расчет!L293*F278*240</f>
        <v>#DIV/0!</v>
      </c>
      <c r="L278" s="80" t="e">
        <f>Расчет!M293*F278*240</f>
        <v>#DIV/0!</v>
      </c>
      <c r="M278" s="80" t="e">
        <f>Расчет!N293*F278*240</f>
        <v>#DIV/0!</v>
      </c>
      <c r="N278" s="24" t="e">
        <f>Расчет!L293*G278*240</f>
        <v>#DIV/0!</v>
      </c>
      <c r="O278" s="24" t="e">
        <f>Расчет!M293*G278*240</f>
        <v>#DIV/0!</v>
      </c>
      <c r="P278" s="24" t="e">
        <f>Расчет!N293*G278*240</f>
        <v>#DIV/0!</v>
      </c>
      <c r="Q278" s="24">
        <v>270</v>
      </c>
      <c r="R278" s="86"/>
      <c r="S278" s="86" t="e">
        <f>Расчет!N293*F278*1000/(_sk*240)</f>
        <v>#DIV/0!</v>
      </c>
      <c r="T278" s="14"/>
      <c r="U278" s="14"/>
    </row>
    <row r="279" spans="1:21">
      <c r="A279" s="34" t="e">
        <f>796*(SQRT(SIN(Расчет!D294*PI()/180)^2+0.002514)-SIN(Расчет!D294*PI()/180))</f>
        <v>#DIV/0!</v>
      </c>
      <c r="B279" s="9" t="e">
        <f t="shared" si="26"/>
        <v>#DIV/0!</v>
      </c>
      <c r="C279" s="29" t="e">
        <f t="shared" si="30"/>
        <v>#DIV/0!</v>
      </c>
      <c r="D279" s="29" t="e">
        <f t="shared" si="31"/>
        <v>#DIV/0!</v>
      </c>
      <c r="E279" s="38" t="e">
        <f t="shared" si="27"/>
        <v>#DIV/0!</v>
      </c>
      <c r="F279" s="38" t="e">
        <f t="shared" si="28"/>
        <v>#DIV/0!</v>
      </c>
      <c r="G279" s="38" t="e">
        <f t="shared" si="29"/>
        <v>#DIV/0!</v>
      </c>
      <c r="H279" s="24" t="e">
        <f>Расчет!L294*E279*240</f>
        <v>#DIV/0!</v>
      </c>
      <c r="I279" s="24" t="e">
        <f>Расчет!M294*E279*240</f>
        <v>#DIV/0!</v>
      </c>
      <c r="J279" s="37" t="e">
        <f>Расчет!N294*E279*240</f>
        <v>#DIV/0!</v>
      </c>
      <c r="K279" s="80" t="e">
        <f>Расчет!L294*F279*240</f>
        <v>#DIV/0!</v>
      </c>
      <c r="L279" s="80" t="e">
        <f>Расчет!M294*F279*240</f>
        <v>#DIV/0!</v>
      </c>
      <c r="M279" s="80" t="e">
        <f>Расчет!N294*F279*240</f>
        <v>#DIV/0!</v>
      </c>
      <c r="N279" s="24" t="e">
        <f>Расчет!L294*G279*240</f>
        <v>#DIV/0!</v>
      </c>
      <c r="O279" s="24" t="e">
        <f>Расчет!M294*G279*240</f>
        <v>#DIV/0!</v>
      </c>
      <c r="P279" s="24" t="e">
        <f>Расчет!N294*G279*240</f>
        <v>#DIV/0!</v>
      </c>
      <c r="Q279" s="24">
        <v>271</v>
      </c>
      <c r="R279" s="86"/>
      <c r="S279" s="86" t="e">
        <f>Расчет!N294*F279*1000/(_sk*240)</f>
        <v>#DIV/0!</v>
      </c>
      <c r="T279" s="14"/>
      <c r="U279" s="14"/>
    </row>
    <row r="280" spans="1:21">
      <c r="A280" s="34" t="e">
        <f>796*(SQRT(SIN(Расчет!D295*PI()/180)^2+0.002514)-SIN(Расчет!D295*PI()/180))</f>
        <v>#DIV/0!</v>
      </c>
      <c r="B280" s="9" t="e">
        <f t="shared" si="26"/>
        <v>#DIV/0!</v>
      </c>
      <c r="C280" s="29" t="e">
        <f t="shared" si="30"/>
        <v>#DIV/0!</v>
      </c>
      <c r="D280" s="29" t="e">
        <f t="shared" si="31"/>
        <v>#DIV/0!</v>
      </c>
      <c r="E280" s="38" t="e">
        <f t="shared" si="27"/>
        <v>#DIV/0!</v>
      </c>
      <c r="F280" s="38" t="e">
        <f t="shared" si="28"/>
        <v>#DIV/0!</v>
      </c>
      <c r="G280" s="38" t="e">
        <f t="shared" si="29"/>
        <v>#DIV/0!</v>
      </c>
      <c r="H280" s="24" t="e">
        <f>Расчет!L295*E280*240</f>
        <v>#DIV/0!</v>
      </c>
      <c r="I280" s="24" t="e">
        <f>Расчет!M295*E280*240</f>
        <v>#DIV/0!</v>
      </c>
      <c r="J280" s="37" t="e">
        <f>Расчет!N295*E280*240</f>
        <v>#DIV/0!</v>
      </c>
      <c r="K280" s="80" t="e">
        <f>Расчет!L295*F280*240</f>
        <v>#DIV/0!</v>
      </c>
      <c r="L280" s="80" t="e">
        <f>Расчет!M295*F280*240</f>
        <v>#DIV/0!</v>
      </c>
      <c r="M280" s="80" t="e">
        <f>Расчет!N295*F280*240</f>
        <v>#DIV/0!</v>
      </c>
      <c r="N280" s="24" t="e">
        <f>Расчет!L295*G280*240</f>
        <v>#DIV/0!</v>
      </c>
      <c r="O280" s="24" t="e">
        <f>Расчет!M295*G280*240</f>
        <v>#DIV/0!</v>
      </c>
      <c r="P280" s="24" t="e">
        <f>Расчет!N295*G280*240</f>
        <v>#DIV/0!</v>
      </c>
      <c r="Q280" s="24">
        <v>272</v>
      </c>
      <c r="R280" s="86"/>
      <c r="S280" s="86" t="e">
        <f>Расчет!N295*F280*1000/(_sk*240)</f>
        <v>#DIV/0!</v>
      </c>
      <c r="T280" s="14"/>
      <c r="U280" s="14"/>
    </row>
    <row r="281" spans="1:21">
      <c r="A281" s="34" t="e">
        <f>796*(SQRT(SIN(Расчет!D296*PI()/180)^2+0.002514)-SIN(Расчет!D296*PI()/180))</f>
        <v>#DIV/0!</v>
      </c>
      <c r="B281" s="9" t="e">
        <f t="shared" si="26"/>
        <v>#DIV/0!</v>
      </c>
      <c r="C281" s="29" t="e">
        <f t="shared" si="30"/>
        <v>#DIV/0!</v>
      </c>
      <c r="D281" s="29" t="e">
        <f t="shared" si="31"/>
        <v>#DIV/0!</v>
      </c>
      <c r="E281" s="38" t="e">
        <f t="shared" si="27"/>
        <v>#DIV/0!</v>
      </c>
      <c r="F281" s="38" t="e">
        <f t="shared" si="28"/>
        <v>#DIV/0!</v>
      </c>
      <c r="G281" s="38" t="e">
        <f t="shared" si="29"/>
        <v>#DIV/0!</v>
      </c>
      <c r="H281" s="24" t="e">
        <f>Расчет!L296*E281*240</f>
        <v>#DIV/0!</v>
      </c>
      <c r="I281" s="24" t="e">
        <f>Расчет!M296*E281*240</f>
        <v>#DIV/0!</v>
      </c>
      <c r="J281" s="37" t="e">
        <f>Расчет!N296*E281*240</f>
        <v>#DIV/0!</v>
      </c>
      <c r="K281" s="80" t="e">
        <f>Расчет!L296*F281*240</f>
        <v>#DIV/0!</v>
      </c>
      <c r="L281" s="80" t="e">
        <f>Расчет!M296*F281*240</f>
        <v>#DIV/0!</v>
      </c>
      <c r="M281" s="80" t="e">
        <f>Расчет!N296*F281*240</f>
        <v>#DIV/0!</v>
      </c>
      <c r="N281" s="24" t="e">
        <f>Расчет!L296*G281*240</f>
        <v>#DIV/0!</v>
      </c>
      <c r="O281" s="24" t="e">
        <f>Расчет!M296*G281*240</f>
        <v>#DIV/0!</v>
      </c>
      <c r="P281" s="24" t="e">
        <f>Расчет!N296*G281*240</f>
        <v>#DIV/0!</v>
      </c>
      <c r="Q281" s="24">
        <v>273</v>
      </c>
      <c r="R281" s="86"/>
      <c r="S281" s="86" t="e">
        <f>Расчет!N296*F281*1000/(_sk*240)</f>
        <v>#DIV/0!</v>
      </c>
      <c r="T281" s="14"/>
      <c r="U281" s="14"/>
    </row>
    <row r="282" spans="1:21">
      <c r="A282" s="34" t="e">
        <f>796*(SQRT(SIN(Расчет!D297*PI()/180)^2+0.002514)-SIN(Расчет!D297*PI()/180))</f>
        <v>#DIV/0!</v>
      </c>
      <c r="B282" s="9" t="e">
        <f t="shared" si="26"/>
        <v>#DIV/0!</v>
      </c>
      <c r="C282" s="29" t="e">
        <f t="shared" si="30"/>
        <v>#DIV/0!</v>
      </c>
      <c r="D282" s="29" t="e">
        <f t="shared" si="31"/>
        <v>#DIV/0!</v>
      </c>
      <c r="E282" s="38" t="e">
        <f t="shared" si="27"/>
        <v>#DIV/0!</v>
      </c>
      <c r="F282" s="38" t="e">
        <f t="shared" si="28"/>
        <v>#DIV/0!</v>
      </c>
      <c r="G282" s="38" t="e">
        <f t="shared" si="29"/>
        <v>#DIV/0!</v>
      </c>
      <c r="H282" s="24" t="e">
        <f>Расчет!L297*E282*240</f>
        <v>#DIV/0!</v>
      </c>
      <c r="I282" s="24" t="e">
        <f>Расчет!M297*E282*240</f>
        <v>#DIV/0!</v>
      </c>
      <c r="J282" s="37" t="e">
        <f>Расчет!N297*E282*240</f>
        <v>#DIV/0!</v>
      </c>
      <c r="K282" s="80" t="e">
        <f>Расчет!L297*F282*240</f>
        <v>#DIV/0!</v>
      </c>
      <c r="L282" s="80" t="e">
        <f>Расчет!M297*F282*240</f>
        <v>#DIV/0!</v>
      </c>
      <c r="M282" s="80" t="e">
        <f>Расчет!N297*F282*240</f>
        <v>#DIV/0!</v>
      </c>
      <c r="N282" s="24" t="e">
        <f>Расчет!L297*G282*240</f>
        <v>#DIV/0!</v>
      </c>
      <c r="O282" s="24" t="e">
        <f>Расчет!M297*G282*240</f>
        <v>#DIV/0!</v>
      </c>
      <c r="P282" s="24" t="e">
        <f>Расчет!N297*G282*240</f>
        <v>#DIV/0!</v>
      </c>
      <c r="Q282" s="24">
        <v>274</v>
      </c>
      <c r="R282" s="86"/>
      <c r="S282" s="86" t="e">
        <f>Расчет!N297*F282*1000/(_sk*240)</f>
        <v>#DIV/0!</v>
      </c>
      <c r="T282" s="14"/>
      <c r="U282" s="14"/>
    </row>
    <row r="283" spans="1:21">
      <c r="A283" s="34" t="e">
        <f>796*(SQRT(SIN(Расчет!D298*PI()/180)^2+0.002514)-SIN(Расчет!D298*PI()/180))</f>
        <v>#DIV/0!</v>
      </c>
      <c r="B283" s="9" t="e">
        <f t="shared" si="26"/>
        <v>#DIV/0!</v>
      </c>
      <c r="C283" s="29" t="e">
        <f t="shared" si="30"/>
        <v>#DIV/0!</v>
      </c>
      <c r="D283" s="29" t="e">
        <f t="shared" si="31"/>
        <v>#DIV/0!</v>
      </c>
      <c r="E283" s="38" t="e">
        <f t="shared" si="27"/>
        <v>#DIV/0!</v>
      </c>
      <c r="F283" s="38" t="e">
        <f t="shared" si="28"/>
        <v>#DIV/0!</v>
      </c>
      <c r="G283" s="38" t="e">
        <f t="shared" si="29"/>
        <v>#DIV/0!</v>
      </c>
      <c r="H283" s="24" t="e">
        <f>Расчет!L298*E283*240</f>
        <v>#DIV/0!</v>
      </c>
      <c r="I283" s="24" t="e">
        <f>Расчет!M298*E283*240</f>
        <v>#DIV/0!</v>
      </c>
      <c r="J283" s="37" t="e">
        <f>Расчет!N298*E283*240</f>
        <v>#DIV/0!</v>
      </c>
      <c r="K283" s="80" t="e">
        <f>Расчет!L298*F283*240</f>
        <v>#DIV/0!</v>
      </c>
      <c r="L283" s="80" t="e">
        <f>Расчет!M298*F283*240</f>
        <v>#DIV/0!</v>
      </c>
      <c r="M283" s="80" t="e">
        <f>Расчет!N298*F283*240</f>
        <v>#DIV/0!</v>
      </c>
      <c r="N283" s="24" t="e">
        <f>Расчет!L298*G283*240</f>
        <v>#DIV/0!</v>
      </c>
      <c r="O283" s="24" t="e">
        <f>Расчет!M298*G283*240</f>
        <v>#DIV/0!</v>
      </c>
      <c r="P283" s="24" t="e">
        <f>Расчет!N298*G283*240</f>
        <v>#DIV/0!</v>
      </c>
      <c r="Q283" s="24">
        <v>275</v>
      </c>
      <c r="R283" s="86"/>
      <c r="S283" s="86" t="e">
        <f>Расчет!N298*F283*1000/(_sk*240)</f>
        <v>#DIV/0!</v>
      </c>
      <c r="T283" s="14"/>
      <c r="U283" s="14"/>
    </row>
    <row r="284" spans="1:21">
      <c r="A284" s="34" t="e">
        <f>796*(SQRT(SIN(Расчет!D299*PI()/180)^2+0.002514)-SIN(Расчет!D299*PI()/180))</f>
        <v>#DIV/0!</v>
      </c>
      <c r="B284" s="9" t="e">
        <f t="shared" si="26"/>
        <v>#DIV/0!</v>
      </c>
      <c r="C284" s="29" t="e">
        <f t="shared" si="30"/>
        <v>#DIV/0!</v>
      </c>
      <c r="D284" s="29" t="e">
        <f t="shared" si="31"/>
        <v>#DIV/0!</v>
      </c>
      <c r="E284" s="38" t="e">
        <f t="shared" si="27"/>
        <v>#DIV/0!</v>
      </c>
      <c r="F284" s="38" t="e">
        <f t="shared" si="28"/>
        <v>#DIV/0!</v>
      </c>
      <c r="G284" s="38" t="e">
        <f t="shared" si="29"/>
        <v>#DIV/0!</v>
      </c>
      <c r="H284" s="24" t="e">
        <f>Расчет!L299*E284*240</f>
        <v>#DIV/0!</v>
      </c>
      <c r="I284" s="24" t="e">
        <f>Расчет!M299*E284*240</f>
        <v>#DIV/0!</v>
      </c>
      <c r="J284" s="37" t="e">
        <f>Расчет!N299*E284*240</f>
        <v>#DIV/0!</v>
      </c>
      <c r="K284" s="80" t="e">
        <f>Расчет!L299*F284*240</f>
        <v>#DIV/0!</v>
      </c>
      <c r="L284" s="80" t="e">
        <f>Расчет!M299*F284*240</f>
        <v>#DIV/0!</v>
      </c>
      <c r="M284" s="80" t="e">
        <f>Расчет!N299*F284*240</f>
        <v>#DIV/0!</v>
      </c>
      <c r="N284" s="24" t="e">
        <f>Расчет!L299*G284*240</f>
        <v>#DIV/0!</v>
      </c>
      <c r="O284" s="24" t="e">
        <f>Расчет!M299*G284*240</f>
        <v>#DIV/0!</v>
      </c>
      <c r="P284" s="24" t="e">
        <f>Расчет!N299*G284*240</f>
        <v>#DIV/0!</v>
      </c>
      <c r="Q284" s="24">
        <v>276</v>
      </c>
      <c r="R284" s="86"/>
      <c r="S284" s="86" t="e">
        <f>Расчет!N299*F284*1000/(_sk*240)</f>
        <v>#DIV/0!</v>
      </c>
      <c r="T284" s="14"/>
      <c r="U284" s="14"/>
    </row>
    <row r="285" spans="1:21">
      <c r="A285" s="34" t="e">
        <f>796*(SQRT(SIN(Расчет!D300*PI()/180)^2+0.002514)-SIN(Расчет!D300*PI()/180))</f>
        <v>#DIV/0!</v>
      </c>
      <c r="B285" s="9" t="e">
        <f t="shared" si="26"/>
        <v>#DIV/0!</v>
      </c>
      <c r="C285" s="29" t="e">
        <f t="shared" si="30"/>
        <v>#DIV/0!</v>
      </c>
      <c r="D285" s="29" t="e">
        <f t="shared" si="31"/>
        <v>#DIV/0!</v>
      </c>
      <c r="E285" s="38" t="e">
        <f t="shared" si="27"/>
        <v>#DIV/0!</v>
      </c>
      <c r="F285" s="38" t="e">
        <f t="shared" si="28"/>
        <v>#DIV/0!</v>
      </c>
      <c r="G285" s="38" t="e">
        <f t="shared" si="29"/>
        <v>#DIV/0!</v>
      </c>
      <c r="H285" s="24" t="e">
        <f>Расчет!L300*E285*240</f>
        <v>#DIV/0!</v>
      </c>
      <c r="I285" s="24" t="e">
        <f>Расчет!M300*E285*240</f>
        <v>#DIV/0!</v>
      </c>
      <c r="J285" s="37" t="e">
        <f>Расчет!N300*E285*240</f>
        <v>#DIV/0!</v>
      </c>
      <c r="K285" s="80" t="e">
        <f>Расчет!L300*F285*240</f>
        <v>#DIV/0!</v>
      </c>
      <c r="L285" s="80" t="e">
        <f>Расчет!M300*F285*240</f>
        <v>#DIV/0!</v>
      </c>
      <c r="M285" s="80" t="e">
        <f>Расчет!N300*F285*240</f>
        <v>#DIV/0!</v>
      </c>
      <c r="N285" s="24" t="e">
        <f>Расчет!L300*G285*240</f>
        <v>#DIV/0!</v>
      </c>
      <c r="O285" s="24" t="e">
        <f>Расчет!M300*G285*240</f>
        <v>#DIV/0!</v>
      </c>
      <c r="P285" s="24" t="e">
        <f>Расчет!N300*G285*240</f>
        <v>#DIV/0!</v>
      </c>
      <c r="Q285" s="24">
        <v>277</v>
      </c>
      <c r="R285" s="86"/>
      <c r="S285" s="86" t="e">
        <f>Расчет!N300*F285*1000/(_sk*240)</f>
        <v>#DIV/0!</v>
      </c>
      <c r="T285" s="14"/>
      <c r="U285" s="14"/>
    </row>
    <row r="286" spans="1:21">
      <c r="A286" s="34" t="e">
        <f>796*(SQRT(SIN(Расчет!D301*PI()/180)^2+0.002514)-SIN(Расчет!D301*PI()/180))</f>
        <v>#DIV/0!</v>
      </c>
      <c r="B286" s="9" t="e">
        <f t="shared" si="26"/>
        <v>#DIV/0!</v>
      </c>
      <c r="C286" s="29" t="e">
        <f t="shared" si="30"/>
        <v>#DIV/0!</v>
      </c>
      <c r="D286" s="29" t="e">
        <f t="shared" si="31"/>
        <v>#DIV/0!</v>
      </c>
      <c r="E286" s="38" t="e">
        <f t="shared" si="27"/>
        <v>#DIV/0!</v>
      </c>
      <c r="F286" s="38" t="e">
        <f t="shared" si="28"/>
        <v>#DIV/0!</v>
      </c>
      <c r="G286" s="38" t="e">
        <f t="shared" si="29"/>
        <v>#DIV/0!</v>
      </c>
      <c r="H286" s="24" t="e">
        <f>Расчет!L301*E286*240</f>
        <v>#DIV/0!</v>
      </c>
      <c r="I286" s="24" t="e">
        <f>Расчет!M301*E286*240</f>
        <v>#DIV/0!</v>
      </c>
      <c r="J286" s="37" t="e">
        <f>Расчет!N301*E286*240</f>
        <v>#DIV/0!</v>
      </c>
      <c r="K286" s="80" t="e">
        <f>Расчет!L301*F286*240</f>
        <v>#DIV/0!</v>
      </c>
      <c r="L286" s="80" t="e">
        <f>Расчет!M301*F286*240</f>
        <v>#DIV/0!</v>
      </c>
      <c r="M286" s="80" t="e">
        <f>Расчет!N301*F286*240</f>
        <v>#DIV/0!</v>
      </c>
      <c r="N286" s="24" t="e">
        <f>Расчет!L301*G286*240</f>
        <v>#DIV/0!</v>
      </c>
      <c r="O286" s="24" t="e">
        <f>Расчет!M301*G286*240</f>
        <v>#DIV/0!</v>
      </c>
      <c r="P286" s="24" t="e">
        <f>Расчет!N301*G286*240</f>
        <v>#DIV/0!</v>
      </c>
      <c r="Q286" s="24">
        <v>278</v>
      </c>
      <c r="R286" s="86"/>
      <c r="S286" s="86" t="e">
        <f>Расчет!N301*F286*1000/(_sk*240)</f>
        <v>#DIV/0!</v>
      </c>
      <c r="T286" s="14"/>
      <c r="U286" s="14"/>
    </row>
    <row r="287" spans="1:21">
      <c r="A287" s="34" t="e">
        <f>796*(SQRT(SIN(Расчет!D302*PI()/180)^2+0.002514)-SIN(Расчет!D302*PI()/180))</f>
        <v>#DIV/0!</v>
      </c>
      <c r="B287" s="9" t="e">
        <f t="shared" si="26"/>
        <v>#DIV/0!</v>
      </c>
      <c r="C287" s="29" t="e">
        <f t="shared" si="30"/>
        <v>#DIV/0!</v>
      </c>
      <c r="D287" s="29" t="e">
        <f t="shared" si="31"/>
        <v>#DIV/0!</v>
      </c>
      <c r="E287" s="38" t="e">
        <f t="shared" si="27"/>
        <v>#DIV/0!</v>
      </c>
      <c r="F287" s="38" t="e">
        <f t="shared" si="28"/>
        <v>#DIV/0!</v>
      </c>
      <c r="G287" s="38" t="e">
        <f t="shared" si="29"/>
        <v>#DIV/0!</v>
      </c>
      <c r="H287" s="24" t="e">
        <f>Расчет!L302*E287*240</f>
        <v>#DIV/0!</v>
      </c>
      <c r="I287" s="24" t="e">
        <f>Расчет!M302*E287*240</f>
        <v>#DIV/0!</v>
      </c>
      <c r="J287" s="37" t="e">
        <f>Расчет!N302*E287*240</f>
        <v>#DIV/0!</v>
      </c>
      <c r="K287" s="80" t="e">
        <f>Расчет!L302*F287*240</f>
        <v>#DIV/0!</v>
      </c>
      <c r="L287" s="80" t="e">
        <f>Расчет!M302*F287*240</f>
        <v>#DIV/0!</v>
      </c>
      <c r="M287" s="80" t="e">
        <f>Расчет!N302*F287*240</f>
        <v>#DIV/0!</v>
      </c>
      <c r="N287" s="24" t="e">
        <f>Расчет!L302*G287*240</f>
        <v>#DIV/0!</v>
      </c>
      <c r="O287" s="24" t="e">
        <f>Расчет!M302*G287*240</f>
        <v>#DIV/0!</v>
      </c>
      <c r="P287" s="24" t="e">
        <f>Расчет!N302*G287*240</f>
        <v>#DIV/0!</v>
      </c>
      <c r="Q287" s="24">
        <v>279</v>
      </c>
      <c r="R287" s="86"/>
      <c r="S287" s="86" t="e">
        <f>Расчет!N302*F287*1000/(_sk*240)</f>
        <v>#DIV/0!</v>
      </c>
      <c r="T287" s="14"/>
      <c r="U287" s="14"/>
    </row>
    <row r="288" spans="1:21">
      <c r="A288" s="34" t="e">
        <f>796*(SQRT(SIN(Расчет!D303*PI()/180)^2+0.002514)-SIN(Расчет!D303*PI()/180))</f>
        <v>#DIV/0!</v>
      </c>
      <c r="B288" s="9" t="e">
        <f t="shared" si="26"/>
        <v>#DIV/0!</v>
      </c>
      <c r="C288" s="29" t="e">
        <f t="shared" si="30"/>
        <v>#DIV/0!</v>
      </c>
      <c r="D288" s="29" t="e">
        <f t="shared" si="31"/>
        <v>#DIV/0!</v>
      </c>
      <c r="E288" s="38" t="e">
        <f t="shared" si="27"/>
        <v>#DIV/0!</v>
      </c>
      <c r="F288" s="38" t="e">
        <f t="shared" si="28"/>
        <v>#DIV/0!</v>
      </c>
      <c r="G288" s="38" t="e">
        <f t="shared" si="29"/>
        <v>#DIV/0!</v>
      </c>
      <c r="H288" s="24" t="e">
        <f>Расчет!L303*E288*240</f>
        <v>#DIV/0!</v>
      </c>
      <c r="I288" s="24" t="e">
        <f>Расчет!M303*E288*240</f>
        <v>#DIV/0!</v>
      </c>
      <c r="J288" s="37" t="e">
        <f>Расчет!N303*E288*240</f>
        <v>#DIV/0!</v>
      </c>
      <c r="K288" s="80" t="e">
        <f>Расчет!L303*F288*240</f>
        <v>#DIV/0!</v>
      </c>
      <c r="L288" s="80" t="e">
        <f>Расчет!M303*F288*240</f>
        <v>#DIV/0!</v>
      </c>
      <c r="M288" s="80" t="e">
        <f>Расчет!N303*F288*240</f>
        <v>#DIV/0!</v>
      </c>
      <c r="N288" s="24" t="e">
        <f>Расчет!L303*G288*240</f>
        <v>#DIV/0!</v>
      </c>
      <c r="O288" s="24" t="e">
        <f>Расчет!M303*G288*240</f>
        <v>#DIV/0!</v>
      </c>
      <c r="P288" s="24" t="e">
        <f>Расчет!N303*G288*240</f>
        <v>#DIV/0!</v>
      </c>
      <c r="Q288" s="24">
        <v>280</v>
      </c>
      <c r="R288" s="86"/>
      <c r="S288" s="86" t="e">
        <f>Расчет!N303*F288*1000/(_sk*240)</f>
        <v>#DIV/0!</v>
      </c>
      <c r="T288" s="14"/>
      <c r="U288" s="14"/>
    </row>
    <row r="289" spans="1:21">
      <c r="A289" s="34" t="e">
        <f>796*(SQRT(SIN(Расчет!D304*PI()/180)^2+0.002514)-SIN(Расчет!D304*PI()/180))</f>
        <v>#DIV/0!</v>
      </c>
      <c r="B289" s="9" t="e">
        <f t="shared" si="26"/>
        <v>#DIV/0!</v>
      </c>
      <c r="C289" s="29" t="e">
        <f t="shared" si="30"/>
        <v>#DIV/0!</v>
      </c>
      <c r="D289" s="29" t="e">
        <f t="shared" si="31"/>
        <v>#DIV/0!</v>
      </c>
      <c r="E289" s="38" t="e">
        <f t="shared" si="27"/>
        <v>#DIV/0!</v>
      </c>
      <c r="F289" s="38" t="e">
        <f t="shared" si="28"/>
        <v>#DIV/0!</v>
      </c>
      <c r="G289" s="38" t="e">
        <f t="shared" si="29"/>
        <v>#DIV/0!</v>
      </c>
      <c r="H289" s="24" t="e">
        <f>Расчет!L304*E289*240</f>
        <v>#DIV/0!</v>
      </c>
      <c r="I289" s="24" t="e">
        <f>Расчет!M304*E289*240</f>
        <v>#DIV/0!</v>
      </c>
      <c r="J289" s="37" t="e">
        <f>Расчет!N304*E289*240</f>
        <v>#DIV/0!</v>
      </c>
      <c r="K289" s="80" t="e">
        <f>Расчет!L304*F289*240</f>
        <v>#DIV/0!</v>
      </c>
      <c r="L289" s="80" t="e">
        <f>Расчет!M304*F289*240</f>
        <v>#DIV/0!</v>
      </c>
      <c r="M289" s="80" t="e">
        <f>Расчет!N304*F289*240</f>
        <v>#DIV/0!</v>
      </c>
      <c r="N289" s="24" t="e">
        <f>Расчет!L304*G289*240</f>
        <v>#DIV/0!</v>
      </c>
      <c r="O289" s="24" t="e">
        <f>Расчет!M304*G289*240</f>
        <v>#DIV/0!</v>
      </c>
      <c r="P289" s="24" t="e">
        <f>Расчет!N304*G289*240</f>
        <v>#DIV/0!</v>
      </c>
      <c r="Q289" s="24">
        <v>281</v>
      </c>
      <c r="R289" s="86"/>
      <c r="S289" s="86" t="e">
        <f>Расчет!N304*F289*1000/(_sk*240)</f>
        <v>#DIV/0!</v>
      </c>
      <c r="T289" s="14"/>
      <c r="U289" s="14"/>
    </row>
    <row r="290" spans="1:21">
      <c r="A290" s="34" t="e">
        <f>796*(SQRT(SIN(Расчет!D305*PI()/180)^2+0.002514)-SIN(Расчет!D305*PI()/180))</f>
        <v>#DIV/0!</v>
      </c>
      <c r="B290" s="9" t="e">
        <f t="shared" si="26"/>
        <v>#DIV/0!</v>
      </c>
      <c r="C290" s="29" t="e">
        <f t="shared" si="30"/>
        <v>#DIV/0!</v>
      </c>
      <c r="D290" s="29" t="e">
        <f t="shared" si="31"/>
        <v>#DIV/0!</v>
      </c>
      <c r="E290" s="38" t="e">
        <f t="shared" si="27"/>
        <v>#DIV/0!</v>
      </c>
      <c r="F290" s="38" t="e">
        <f t="shared" si="28"/>
        <v>#DIV/0!</v>
      </c>
      <c r="G290" s="38" t="e">
        <f t="shared" si="29"/>
        <v>#DIV/0!</v>
      </c>
      <c r="H290" s="24" t="e">
        <f>Расчет!L305*E290*240</f>
        <v>#DIV/0!</v>
      </c>
      <c r="I290" s="24" t="e">
        <f>Расчет!M305*E290*240</f>
        <v>#DIV/0!</v>
      </c>
      <c r="J290" s="37" t="e">
        <f>Расчет!N305*E290*240</f>
        <v>#DIV/0!</v>
      </c>
      <c r="K290" s="80" t="e">
        <f>Расчет!L305*F290*240</f>
        <v>#DIV/0!</v>
      </c>
      <c r="L290" s="80" t="e">
        <f>Расчет!M305*F290*240</f>
        <v>#DIV/0!</v>
      </c>
      <c r="M290" s="80" t="e">
        <f>Расчет!N305*F290*240</f>
        <v>#DIV/0!</v>
      </c>
      <c r="N290" s="24" t="e">
        <f>Расчет!L305*G290*240</f>
        <v>#DIV/0!</v>
      </c>
      <c r="O290" s="24" t="e">
        <f>Расчет!M305*G290*240</f>
        <v>#DIV/0!</v>
      </c>
      <c r="P290" s="24" t="e">
        <f>Расчет!N305*G290*240</f>
        <v>#DIV/0!</v>
      </c>
      <c r="Q290" s="24">
        <v>282</v>
      </c>
      <c r="R290" s="86"/>
      <c r="S290" s="86" t="e">
        <f>Расчет!N305*F290*1000/(_sk*240)</f>
        <v>#DIV/0!</v>
      </c>
      <c r="T290" s="14"/>
      <c r="U290" s="14"/>
    </row>
    <row r="291" spans="1:21">
      <c r="A291" s="34" t="e">
        <f>796*(SQRT(SIN(Расчет!D306*PI()/180)^2+0.002514)-SIN(Расчет!D306*PI()/180))</f>
        <v>#DIV/0!</v>
      </c>
      <c r="B291" s="9" t="e">
        <f t="shared" si="26"/>
        <v>#DIV/0!</v>
      </c>
      <c r="C291" s="29" t="e">
        <f t="shared" si="30"/>
        <v>#DIV/0!</v>
      </c>
      <c r="D291" s="29" t="e">
        <f t="shared" si="31"/>
        <v>#DIV/0!</v>
      </c>
      <c r="E291" s="38" t="e">
        <f t="shared" si="27"/>
        <v>#DIV/0!</v>
      </c>
      <c r="F291" s="38" t="e">
        <f t="shared" si="28"/>
        <v>#DIV/0!</v>
      </c>
      <c r="G291" s="38" t="e">
        <f t="shared" si="29"/>
        <v>#DIV/0!</v>
      </c>
      <c r="H291" s="24" t="e">
        <f>Расчет!L306*E291*240</f>
        <v>#DIV/0!</v>
      </c>
      <c r="I291" s="24" t="e">
        <f>Расчет!M306*E291*240</f>
        <v>#DIV/0!</v>
      </c>
      <c r="J291" s="37" t="e">
        <f>Расчет!N306*E291*240</f>
        <v>#DIV/0!</v>
      </c>
      <c r="K291" s="80" t="e">
        <f>Расчет!L306*F291*240</f>
        <v>#DIV/0!</v>
      </c>
      <c r="L291" s="80" t="e">
        <f>Расчет!M306*F291*240</f>
        <v>#DIV/0!</v>
      </c>
      <c r="M291" s="80" t="e">
        <f>Расчет!N306*F291*240</f>
        <v>#DIV/0!</v>
      </c>
      <c r="N291" s="24" t="e">
        <f>Расчет!L306*G291*240</f>
        <v>#DIV/0!</v>
      </c>
      <c r="O291" s="24" t="e">
        <f>Расчет!M306*G291*240</f>
        <v>#DIV/0!</v>
      </c>
      <c r="P291" s="24" t="e">
        <f>Расчет!N306*G291*240</f>
        <v>#DIV/0!</v>
      </c>
      <c r="Q291" s="24">
        <v>283</v>
      </c>
      <c r="R291" s="86"/>
      <c r="S291" s="86" t="e">
        <f>Расчет!N306*F291*1000/(_sk*240)</f>
        <v>#DIV/0!</v>
      </c>
      <c r="T291" s="14"/>
      <c r="U291" s="14"/>
    </row>
    <row r="292" spans="1:21">
      <c r="A292" s="34" t="e">
        <f>796*(SQRT(SIN(Расчет!D307*PI()/180)^2+0.002514)-SIN(Расчет!D307*PI()/180))</f>
        <v>#DIV/0!</v>
      </c>
      <c r="B292" s="9" t="e">
        <f t="shared" si="26"/>
        <v>#DIV/0!</v>
      </c>
      <c r="C292" s="29" t="e">
        <f t="shared" si="30"/>
        <v>#DIV/0!</v>
      </c>
      <c r="D292" s="29" t="e">
        <f t="shared" si="31"/>
        <v>#DIV/0!</v>
      </c>
      <c r="E292" s="38" t="e">
        <f t="shared" si="27"/>
        <v>#DIV/0!</v>
      </c>
      <c r="F292" s="38" t="e">
        <f t="shared" si="28"/>
        <v>#DIV/0!</v>
      </c>
      <c r="G292" s="38" t="e">
        <f t="shared" si="29"/>
        <v>#DIV/0!</v>
      </c>
      <c r="H292" s="24" t="e">
        <f>Расчет!L307*E292*240</f>
        <v>#DIV/0!</v>
      </c>
      <c r="I292" s="24" t="e">
        <f>Расчет!M307*E292*240</f>
        <v>#DIV/0!</v>
      </c>
      <c r="J292" s="37" t="e">
        <f>Расчет!N307*E292*240</f>
        <v>#DIV/0!</v>
      </c>
      <c r="K292" s="80" t="e">
        <f>Расчет!L307*F292*240</f>
        <v>#DIV/0!</v>
      </c>
      <c r="L292" s="80" t="e">
        <f>Расчет!M307*F292*240</f>
        <v>#DIV/0!</v>
      </c>
      <c r="M292" s="80" t="e">
        <f>Расчет!N307*F292*240</f>
        <v>#DIV/0!</v>
      </c>
      <c r="N292" s="24" t="e">
        <f>Расчет!L307*G292*240</f>
        <v>#DIV/0!</v>
      </c>
      <c r="O292" s="24" t="e">
        <f>Расчет!M307*G292*240</f>
        <v>#DIV/0!</v>
      </c>
      <c r="P292" s="24" t="e">
        <f>Расчет!N307*G292*240</f>
        <v>#DIV/0!</v>
      </c>
      <c r="Q292" s="24">
        <v>284</v>
      </c>
      <c r="R292" s="86"/>
      <c r="S292" s="86" t="e">
        <f>Расчет!N307*F292*1000/(_sk*240)</f>
        <v>#DIV/0!</v>
      </c>
      <c r="T292" s="14"/>
      <c r="U292" s="14"/>
    </row>
    <row r="293" spans="1:21">
      <c r="A293" s="34" t="e">
        <f>796*(SQRT(SIN(Расчет!D308*PI()/180)^2+0.002514)-SIN(Расчет!D308*PI()/180))</f>
        <v>#DIV/0!</v>
      </c>
      <c r="B293" s="9" t="e">
        <f t="shared" si="26"/>
        <v>#DIV/0!</v>
      </c>
      <c r="C293" s="29" t="e">
        <f t="shared" si="30"/>
        <v>#DIV/0!</v>
      </c>
      <c r="D293" s="29" t="e">
        <f t="shared" si="31"/>
        <v>#DIV/0!</v>
      </c>
      <c r="E293" s="38" t="e">
        <f t="shared" si="27"/>
        <v>#DIV/0!</v>
      </c>
      <c r="F293" s="38" t="e">
        <f t="shared" si="28"/>
        <v>#DIV/0!</v>
      </c>
      <c r="G293" s="38" t="e">
        <f t="shared" si="29"/>
        <v>#DIV/0!</v>
      </c>
      <c r="H293" s="24" t="e">
        <f>Расчет!L308*E293*240</f>
        <v>#DIV/0!</v>
      </c>
      <c r="I293" s="24" t="e">
        <f>Расчет!M308*E293*240</f>
        <v>#DIV/0!</v>
      </c>
      <c r="J293" s="37" t="e">
        <f>Расчет!N308*E293*240</f>
        <v>#DIV/0!</v>
      </c>
      <c r="K293" s="80" t="e">
        <f>Расчет!L308*F293*240</f>
        <v>#DIV/0!</v>
      </c>
      <c r="L293" s="80" t="e">
        <f>Расчет!M308*F293*240</f>
        <v>#DIV/0!</v>
      </c>
      <c r="M293" s="80" t="e">
        <f>Расчет!N308*F293*240</f>
        <v>#DIV/0!</v>
      </c>
      <c r="N293" s="24" t="e">
        <f>Расчет!L308*G293*240</f>
        <v>#DIV/0!</v>
      </c>
      <c r="O293" s="24" t="e">
        <f>Расчет!M308*G293*240</f>
        <v>#DIV/0!</v>
      </c>
      <c r="P293" s="24" t="e">
        <f>Расчет!N308*G293*240</f>
        <v>#DIV/0!</v>
      </c>
      <c r="Q293" s="24">
        <v>285</v>
      </c>
      <c r="R293" s="86"/>
      <c r="S293" s="86" t="e">
        <f>Расчет!N308*F293*1000/(_sk*240)</f>
        <v>#DIV/0!</v>
      </c>
      <c r="T293" s="14"/>
      <c r="U293" s="14"/>
    </row>
    <row r="294" spans="1:21">
      <c r="A294" s="34" t="e">
        <f>796*(SQRT(SIN(Расчет!D309*PI()/180)^2+0.002514)-SIN(Расчет!D309*PI()/180))</f>
        <v>#DIV/0!</v>
      </c>
      <c r="B294" s="9" t="e">
        <f t="shared" si="26"/>
        <v>#DIV/0!</v>
      </c>
      <c r="C294" s="29" t="e">
        <f t="shared" si="30"/>
        <v>#DIV/0!</v>
      </c>
      <c r="D294" s="29" t="e">
        <f t="shared" si="31"/>
        <v>#DIV/0!</v>
      </c>
      <c r="E294" s="38" t="e">
        <f t="shared" si="27"/>
        <v>#DIV/0!</v>
      </c>
      <c r="F294" s="38" t="e">
        <f t="shared" si="28"/>
        <v>#DIV/0!</v>
      </c>
      <c r="G294" s="38" t="e">
        <f t="shared" si="29"/>
        <v>#DIV/0!</v>
      </c>
      <c r="H294" s="24" t="e">
        <f>Расчет!L309*E294*240</f>
        <v>#DIV/0!</v>
      </c>
      <c r="I294" s="24" t="e">
        <f>Расчет!M309*E294*240</f>
        <v>#DIV/0!</v>
      </c>
      <c r="J294" s="37" t="e">
        <f>Расчет!N309*E294*240</f>
        <v>#DIV/0!</v>
      </c>
      <c r="K294" s="80" t="e">
        <f>Расчет!L309*F294*240</f>
        <v>#DIV/0!</v>
      </c>
      <c r="L294" s="80" t="e">
        <f>Расчет!M309*F294*240</f>
        <v>#DIV/0!</v>
      </c>
      <c r="M294" s="80" t="e">
        <f>Расчет!N309*F294*240</f>
        <v>#DIV/0!</v>
      </c>
      <c r="N294" s="24" t="e">
        <f>Расчет!L309*G294*240</f>
        <v>#DIV/0!</v>
      </c>
      <c r="O294" s="24" t="e">
        <f>Расчет!M309*G294*240</f>
        <v>#DIV/0!</v>
      </c>
      <c r="P294" s="24" t="e">
        <f>Расчет!N309*G294*240</f>
        <v>#DIV/0!</v>
      </c>
      <c r="Q294" s="24">
        <v>286</v>
      </c>
      <c r="R294" s="86"/>
      <c r="S294" s="86" t="e">
        <f>Расчет!N309*F294*1000/(_sk*240)</f>
        <v>#DIV/0!</v>
      </c>
      <c r="T294" s="14"/>
      <c r="U294" s="14"/>
    </row>
    <row r="295" spans="1:21">
      <c r="A295" s="34" t="e">
        <f>796*(SQRT(SIN(Расчет!D310*PI()/180)^2+0.002514)-SIN(Расчет!D310*PI()/180))</f>
        <v>#DIV/0!</v>
      </c>
      <c r="B295" s="9" t="e">
        <f t="shared" si="26"/>
        <v>#DIV/0!</v>
      </c>
      <c r="C295" s="29" t="e">
        <f t="shared" si="30"/>
        <v>#DIV/0!</v>
      </c>
      <c r="D295" s="29" t="e">
        <f t="shared" si="31"/>
        <v>#DIV/0!</v>
      </c>
      <c r="E295" s="38" t="e">
        <f t="shared" si="27"/>
        <v>#DIV/0!</v>
      </c>
      <c r="F295" s="38" t="e">
        <f t="shared" si="28"/>
        <v>#DIV/0!</v>
      </c>
      <c r="G295" s="38" t="e">
        <f t="shared" si="29"/>
        <v>#DIV/0!</v>
      </c>
      <c r="H295" s="24" t="e">
        <f>Расчет!L310*E295*240</f>
        <v>#DIV/0!</v>
      </c>
      <c r="I295" s="24" t="e">
        <f>Расчет!M310*E295*240</f>
        <v>#DIV/0!</v>
      </c>
      <c r="J295" s="37" t="e">
        <f>Расчет!N310*E295*240</f>
        <v>#DIV/0!</v>
      </c>
      <c r="K295" s="80" t="e">
        <f>Расчет!L310*F295*240</f>
        <v>#DIV/0!</v>
      </c>
      <c r="L295" s="80" t="e">
        <f>Расчет!M310*F295*240</f>
        <v>#DIV/0!</v>
      </c>
      <c r="M295" s="80" t="e">
        <f>Расчет!N310*F295*240</f>
        <v>#DIV/0!</v>
      </c>
      <c r="N295" s="24" t="e">
        <f>Расчет!L310*G295*240</f>
        <v>#DIV/0!</v>
      </c>
      <c r="O295" s="24" t="e">
        <f>Расчет!M310*G295*240</f>
        <v>#DIV/0!</v>
      </c>
      <c r="P295" s="24" t="e">
        <f>Расчет!N310*G295*240</f>
        <v>#DIV/0!</v>
      </c>
      <c r="Q295" s="24">
        <v>287</v>
      </c>
      <c r="R295" s="86"/>
      <c r="S295" s="86" t="e">
        <f>Расчет!N310*F295*1000/(_sk*240)</f>
        <v>#DIV/0!</v>
      </c>
      <c r="T295" s="14"/>
      <c r="U295" s="14"/>
    </row>
    <row r="296" spans="1:21">
      <c r="A296" s="34" t="e">
        <f>796*(SQRT(SIN(Расчет!D311*PI()/180)^2+0.002514)-SIN(Расчет!D311*PI()/180))</f>
        <v>#DIV/0!</v>
      </c>
      <c r="B296" s="9" t="e">
        <f t="shared" si="26"/>
        <v>#DIV/0!</v>
      </c>
      <c r="C296" s="29" t="e">
        <f t="shared" si="30"/>
        <v>#DIV/0!</v>
      </c>
      <c r="D296" s="29" t="e">
        <f t="shared" si="31"/>
        <v>#DIV/0!</v>
      </c>
      <c r="E296" s="38" t="e">
        <f t="shared" si="27"/>
        <v>#DIV/0!</v>
      </c>
      <c r="F296" s="38" t="e">
        <f t="shared" si="28"/>
        <v>#DIV/0!</v>
      </c>
      <c r="G296" s="38" t="e">
        <f t="shared" si="29"/>
        <v>#DIV/0!</v>
      </c>
      <c r="H296" s="24" t="e">
        <f>Расчет!L311*E296*240</f>
        <v>#DIV/0!</v>
      </c>
      <c r="I296" s="24" t="e">
        <f>Расчет!M311*E296*240</f>
        <v>#DIV/0!</v>
      </c>
      <c r="J296" s="37" t="e">
        <f>Расчет!N311*E296*240</f>
        <v>#DIV/0!</v>
      </c>
      <c r="K296" s="80" t="e">
        <f>Расчет!L311*F296*240</f>
        <v>#DIV/0!</v>
      </c>
      <c r="L296" s="80" t="e">
        <f>Расчет!M311*F296*240</f>
        <v>#DIV/0!</v>
      </c>
      <c r="M296" s="80" t="e">
        <f>Расчет!N311*F296*240</f>
        <v>#DIV/0!</v>
      </c>
      <c r="N296" s="24" t="e">
        <f>Расчет!L311*G296*240</f>
        <v>#DIV/0!</v>
      </c>
      <c r="O296" s="24" t="e">
        <f>Расчет!M311*G296*240</f>
        <v>#DIV/0!</v>
      </c>
      <c r="P296" s="24" t="e">
        <f>Расчет!N311*G296*240</f>
        <v>#DIV/0!</v>
      </c>
      <c r="Q296" s="24">
        <v>288</v>
      </c>
      <c r="R296" s="86"/>
      <c r="S296" s="86" t="e">
        <f>Расчет!N311*F296*1000/(_sk*240)</f>
        <v>#DIV/0!</v>
      </c>
      <c r="T296" s="14"/>
      <c r="U296" s="14"/>
    </row>
    <row r="297" spans="1:21">
      <c r="A297" s="34" t="e">
        <f>796*(SQRT(SIN(Расчет!D312*PI()/180)^2+0.002514)-SIN(Расчет!D312*PI()/180))</f>
        <v>#DIV/0!</v>
      </c>
      <c r="B297" s="9" t="e">
        <f t="shared" si="26"/>
        <v>#DIV/0!</v>
      </c>
      <c r="C297" s="29" t="e">
        <f t="shared" si="30"/>
        <v>#DIV/0!</v>
      </c>
      <c r="D297" s="29" t="e">
        <f t="shared" si="31"/>
        <v>#DIV/0!</v>
      </c>
      <c r="E297" s="38" t="e">
        <f t="shared" si="27"/>
        <v>#DIV/0!</v>
      </c>
      <c r="F297" s="38" t="e">
        <f t="shared" si="28"/>
        <v>#DIV/0!</v>
      </c>
      <c r="G297" s="38" t="e">
        <f t="shared" si="29"/>
        <v>#DIV/0!</v>
      </c>
      <c r="H297" s="24" t="e">
        <f>Расчет!L312*E297*240</f>
        <v>#DIV/0!</v>
      </c>
      <c r="I297" s="24" t="e">
        <f>Расчет!M312*E297*240</f>
        <v>#DIV/0!</v>
      </c>
      <c r="J297" s="37" t="e">
        <f>Расчет!N312*E297*240</f>
        <v>#DIV/0!</v>
      </c>
      <c r="K297" s="80" t="e">
        <f>Расчет!L312*F297*240</f>
        <v>#DIV/0!</v>
      </c>
      <c r="L297" s="80" t="e">
        <f>Расчет!M312*F297*240</f>
        <v>#DIV/0!</v>
      </c>
      <c r="M297" s="80" t="e">
        <f>Расчет!N312*F297*240</f>
        <v>#DIV/0!</v>
      </c>
      <c r="N297" s="24" t="e">
        <f>Расчет!L312*G297*240</f>
        <v>#DIV/0!</v>
      </c>
      <c r="O297" s="24" t="e">
        <f>Расчет!M312*G297*240</f>
        <v>#DIV/0!</v>
      </c>
      <c r="P297" s="24" t="e">
        <f>Расчет!N312*G297*240</f>
        <v>#DIV/0!</v>
      </c>
      <c r="Q297" s="24">
        <v>289</v>
      </c>
      <c r="R297" s="86"/>
      <c r="S297" s="86" t="e">
        <f>Расчет!N312*F297*1000/(_sk*240)</f>
        <v>#DIV/0!</v>
      </c>
      <c r="T297" s="14"/>
      <c r="U297" s="14"/>
    </row>
    <row r="298" spans="1:21">
      <c r="A298" s="34" t="e">
        <f>796*(SQRT(SIN(Расчет!D313*PI()/180)^2+0.002514)-SIN(Расчет!D313*PI()/180))</f>
        <v>#DIV/0!</v>
      </c>
      <c r="B298" s="9" t="e">
        <f t="shared" si="26"/>
        <v>#DIV/0!</v>
      </c>
      <c r="C298" s="29" t="e">
        <f t="shared" si="30"/>
        <v>#DIV/0!</v>
      </c>
      <c r="D298" s="29" t="e">
        <f t="shared" si="31"/>
        <v>#DIV/0!</v>
      </c>
      <c r="E298" s="38" t="e">
        <f t="shared" si="27"/>
        <v>#DIV/0!</v>
      </c>
      <c r="F298" s="38" t="e">
        <f t="shared" si="28"/>
        <v>#DIV/0!</v>
      </c>
      <c r="G298" s="38" t="e">
        <f t="shared" si="29"/>
        <v>#DIV/0!</v>
      </c>
      <c r="H298" s="24" t="e">
        <f>Расчет!L313*E298*240</f>
        <v>#DIV/0!</v>
      </c>
      <c r="I298" s="24" t="e">
        <f>Расчет!M313*E298*240</f>
        <v>#DIV/0!</v>
      </c>
      <c r="J298" s="37" t="e">
        <f>Расчет!N313*E298*240</f>
        <v>#DIV/0!</v>
      </c>
      <c r="K298" s="80" t="e">
        <f>Расчет!L313*F298*240</f>
        <v>#DIV/0!</v>
      </c>
      <c r="L298" s="80" t="e">
        <f>Расчет!M313*F298*240</f>
        <v>#DIV/0!</v>
      </c>
      <c r="M298" s="80" t="e">
        <f>Расчет!N313*F298*240</f>
        <v>#DIV/0!</v>
      </c>
      <c r="N298" s="24" t="e">
        <f>Расчет!L313*G298*240</f>
        <v>#DIV/0!</v>
      </c>
      <c r="O298" s="24" t="e">
        <f>Расчет!M313*G298*240</f>
        <v>#DIV/0!</v>
      </c>
      <c r="P298" s="24" t="e">
        <f>Расчет!N313*G298*240</f>
        <v>#DIV/0!</v>
      </c>
      <c r="Q298" s="24">
        <v>290</v>
      </c>
      <c r="R298" s="86"/>
      <c r="S298" s="86" t="e">
        <f>Расчет!N313*F298*1000/(_sk*240)</f>
        <v>#DIV/0!</v>
      </c>
      <c r="T298" s="14"/>
      <c r="U298" s="14"/>
    </row>
    <row r="299" spans="1:21">
      <c r="A299" s="34" t="e">
        <f>796*(SQRT(SIN(Расчет!D314*PI()/180)^2+0.002514)-SIN(Расчет!D314*PI()/180))</f>
        <v>#DIV/0!</v>
      </c>
      <c r="B299" s="9" t="e">
        <f t="shared" si="26"/>
        <v>#DIV/0!</v>
      </c>
      <c r="C299" s="29" t="e">
        <f t="shared" si="30"/>
        <v>#DIV/0!</v>
      </c>
      <c r="D299" s="29" t="e">
        <f t="shared" si="31"/>
        <v>#DIV/0!</v>
      </c>
      <c r="E299" s="38" t="e">
        <f t="shared" si="27"/>
        <v>#DIV/0!</v>
      </c>
      <c r="F299" s="38" t="e">
        <f t="shared" si="28"/>
        <v>#DIV/0!</v>
      </c>
      <c r="G299" s="38" t="e">
        <f t="shared" si="29"/>
        <v>#DIV/0!</v>
      </c>
      <c r="H299" s="24" t="e">
        <f>Расчет!L314*E299*240</f>
        <v>#DIV/0!</v>
      </c>
      <c r="I299" s="24" t="e">
        <f>Расчет!M314*E299*240</f>
        <v>#DIV/0!</v>
      </c>
      <c r="J299" s="37" t="e">
        <f>Расчет!N314*E299*240</f>
        <v>#DIV/0!</v>
      </c>
      <c r="K299" s="80" t="e">
        <f>Расчет!L314*F299*240</f>
        <v>#DIV/0!</v>
      </c>
      <c r="L299" s="80" t="e">
        <f>Расчет!M314*F299*240</f>
        <v>#DIV/0!</v>
      </c>
      <c r="M299" s="80" t="e">
        <f>Расчет!N314*F299*240</f>
        <v>#DIV/0!</v>
      </c>
      <c r="N299" s="24" t="e">
        <f>Расчет!L314*G299*240</f>
        <v>#DIV/0!</v>
      </c>
      <c r="O299" s="24" t="e">
        <f>Расчет!M314*G299*240</f>
        <v>#DIV/0!</v>
      </c>
      <c r="P299" s="24" t="e">
        <f>Расчет!N314*G299*240</f>
        <v>#DIV/0!</v>
      </c>
      <c r="Q299" s="24">
        <v>291</v>
      </c>
      <c r="R299" s="86"/>
      <c r="S299" s="86" t="e">
        <f>Расчет!N314*F299*1000/(_sk*240)</f>
        <v>#DIV/0!</v>
      </c>
      <c r="T299" s="14"/>
      <c r="U299" s="14"/>
    </row>
    <row r="300" spans="1:21">
      <c r="A300" s="34" t="e">
        <f>796*(SQRT(SIN(Расчет!D315*PI()/180)^2+0.002514)-SIN(Расчет!D315*PI()/180))</f>
        <v>#DIV/0!</v>
      </c>
      <c r="B300" s="9" t="e">
        <f t="shared" si="26"/>
        <v>#DIV/0!</v>
      </c>
      <c r="C300" s="29" t="e">
        <f t="shared" si="30"/>
        <v>#DIV/0!</v>
      </c>
      <c r="D300" s="29" t="e">
        <f t="shared" si="31"/>
        <v>#DIV/0!</v>
      </c>
      <c r="E300" s="38" t="e">
        <f t="shared" si="27"/>
        <v>#DIV/0!</v>
      </c>
      <c r="F300" s="38" t="e">
        <f t="shared" si="28"/>
        <v>#DIV/0!</v>
      </c>
      <c r="G300" s="38" t="e">
        <f t="shared" si="29"/>
        <v>#DIV/0!</v>
      </c>
      <c r="H300" s="24" t="e">
        <f>Расчет!L315*E300*240</f>
        <v>#DIV/0!</v>
      </c>
      <c r="I300" s="24" t="e">
        <f>Расчет!M315*E300*240</f>
        <v>#DIV/0!</v>
      </c>
      <c r="J300" s="37" t="e">
        <f>Расчет!N315*E300*240</f>
        <v>#DIV/0!</v>
      </c>
      <c r="K300" s="80" t="e">
        <f>Расчет!L315*F300*240</f>
        <v>#DIV/0!</v>
      </c>
      <c r="L300" s="80" t="e">
        <f>Расчет!M315*F300*240</f>
        <v>#DIV/0!</v>
      </c>
      <c r="M300" s="80" t="e">
        <f>Расчет!N315*F300*240</f>
        <v>#DIV/0!</v>
      </c>
      <c r="N300" s="24" t="e">
        <f>Расчет!L315*G300*240</f>
        <v>#DIV/0!</v>
      </c>
      <c r="O300" s="24" t="e">
        <f>Расчет!M315*G300*240</f>
        <v>#DIV/0!</v>
      </c>
      <c r="P300" s="24" t="e">
        <f>Расчет!N315*G300*240</f>
        <v>#DIV/0!</v>
      </c>
      <c r="Q300" s="24">
        <v>292</v>
      </c>
      <c r="R300" s="86"/>
      <c r="S300" s="86" t="e">
        <f>Расчет!N315*F300*1000/(_sk*240)</f>
        <v>#DIV/0!</v>
      </c>
      <c r="T300" s="14"/>
      <c r="U300" s="14"/>
    </row>
    <row r="301" spans="1:21">
      <c r="A301" s="34" t="e">
        <f>796*(SQRT(SIN(Расчет!D316*PI()/180)^2+0.002514)-SIN(Расчет!D316*PI()/180))</f>
        <v>#DIV/0!</v>
      </c>
      <c r="B301" s="9" t="e">
        <f t="shared" si="26"/>
        <v>#DIV/0!</v>
      </c>
      <c r="C301" s="29" t="e">
        <f t="shared" si="30"/>
        <v>#DIV/0!</v>
      </c>
      <c r="D301" s="29" t="e">
        <f t="shared" si="31"/>
        <v>#DIV/0!</v>
      </c>
      <c r="E301" s="38" t="e">
        <f t="shared" si="27"/>
        <v>#DIV/0!</v>
      </c>
      <c r="F301" s="38" t="e">
        <f t="shared" si="28"/>
        <v>#DIV/0!</v>
      </c>
      <c r="G301" s="38" t="e">
        <f t="shared" si="29"/>
        <v>#DIV/0!</v>
      </c>
      <c r="H301" s="24" t="e">
        <f>Расчет!L316*E301*240</f>
        <v>#DIV/0!</v>
      </c>
      <c r="I301" s="24" t="e">
        <f>Расчет!M316*E301*240</f>
        <v>#DIV/0!</v>
      </c>
      <c r="J301" s="37" t="e">
        <f>Расчет!N316*E301*240</f>
        <v>#DIV/0!</v>
      </c>
      <c r="K301" s="80" t="e">
        <f>Расчет!L316*F301*240</f>
        <v>#DIV/0!</v>
      </c>
      <c r="L301" s="80" t="e">
        <f>Расчет!M316*F301*240</f>
        <v>#DIV/0!</v>
      </c>
      <c r="M301" s="80" t="e">
        <f>Расчет!N316*F301*240</f>
        <v>#DIV/0!</v>
      </c>
      <c r="N301" s="24" t="e">
        <f>Расчет!L316*G301*240</f>
        <v>#DIV/0!</v>
      </c>
      <c r="O301" s="24" t="e">
        <f>Расчет!M316*G301*240</f>
        <v>#DIV/0!</v>
      </c>
      <c r="P301" s="24" t="e">
        <f>Расчет!N316*G301*240</f>
        <v>#DIV/0!</v>
      </c>
      <c r="Q301" s="24">
        <v>293</v>
      </c>
      <c r="R301" s="86"/>
      <c r="S301" s="86" t="e">
        <f>Расчет!N316*F301*1000/(_sk*240)</f>
        <v>#DIV/0!</v>
      </c>
      <c r="T301" s="14"/>
      <c r="U301" s="14"/>
    </row>
    <row r="302" spans="1:21">
      <c r="A302" s="34" t="e">
        <f>796*(SQRT(SIN(Расчет!D317*PI()/180)^2+0.002514)-SIN(Расчет!D317*PI()/180))</f>
        <v>#DIV/0!</v>
      </c>
      <c r="B302" s="9" t="e">
        <f t="shared" si="26"/>
        <v>#DIV/0!</v>
      </c>
      <c r="C302" s="29" t="e">
        <f t="shared" si="30"/>
        <v>#DIV/0!</v>
      </c>
      <c r="D302" s="29" t="e">
        <f t="shared" si="31"/>
        <v>#DIV/0!</v>
      </c>
      <c r="E302" s="38" t="e">
        <f t="shared" si="27"/>
        <v>#DIV/0!</v>
      </c>
      <c r="F302" s="38" t="e">
        <f t="shared" si="28"/>
        <v>#DIV/0!</v>
      </c>
      <c r="G302" s="38" t="e">
        <f t="shared" si="29"/>
        <v>#DIV/0!</v>
      </c>
      <c r="H302" s="24" t="e">
        <f>Расчет!L317*E302*240</f>
        <v>#DIV/0!</v>
      </c>
      <c r="I302" s="24" t="e">
        <f>Расчет!M317*E302*240</f>
        <v>#DIV/0!</v>
      </c>
      <c r="J302" s="37" t="e">
        <f>Расчет!N317*E302*240</f>
        <v>#DIV/0!</v>
      </c>
      <c r="K302" s="80" t="e">
        <f>Расчет!L317*F302*240</f>
        <v>#DIV/0!</v>
      </c>
      <c r="L302" s="80" t="e">
        <f>Расчет!M317*F302*240</f>
        <v>#DIV/0!</v>
      </c>
      <c r="M302" s="80" t="e">
        <f>Расчет!N317*F302*240</f>
        <v>#DIV/0!</v>
      </c>
      <c r="N302" s="24" t="e">
        <f>Расчет!L317*G302*240</f>
        <v>#DIV/0!</v>
      </c>
      <c r="O302" s="24" t="e">
        <f>Расчет!M317*G302*240</f>
        <v>#DIV/0!</v>
      </c>
      <c r="P302" s="24" t="e">
        <f>Расчет!N317*G302*240</f>
        <v>#DIV/0!</v>
      </c>
      <c r="Q302" s="24">
        <v>294</v>
      </c>
      <c r="R302" s="86"/>
      <c r="S302" s="86" t="e">
        <f>Расчет!N317*F302*1000/(_sk*240)</f>
        <v>#DIV/0!</v>
      </c>
      <c r="T302" s="14"/>
      <c r="U302" s="14"/>
    </row>
    <row r="303" spans="1:21">
      <c r="A303" s="34" t="e">
        <f>796*(SQRT(SIN(Расчет!D318*PI()/180)^2+0.002514)-SIN(Расчет!D318*PI()/180))</f>
        <v>#DIV/0!</v>
      </c>
      <c r="B303" s="9" t="e">
        <f t="shared" si="26"/>
        <v>#DIV/0!</v>
      </c>
      <c r="C303" s="29" t="e">
        <f t="shared" si="30"/>
        <v>#DIV/0!</v>
      </c>
      <c r="D303" s="29" t="e">
        <f t="shared" si="31"/>
        <v>#DIV/0!</v>
      </c>
      <c r="E303" s="38" t="e">
        <f t="shared" si="27"/>
        <v>#DIV/0!</v>
      </c>
      <c r="F303" s="38" t="e">
        <f t="shared" si="28"/>
        <v>#DIV/0!</v>
      </c>
      <c r="G303" s="38" t="e">
        <f t="shared" si="29"/>
        <v>#DIV/0!</v>
      </c>
      <c r="H303" s="24" t="e">
        <f>Расчет!L318*E303*240</f>
        <v>#DIV/0!</v>
      </c>
      <c r="I303" s="24" t="e">
        <f>Расчет!M318*E303*240</f>
        <v>#DIV/0!</v>
      </c>
      <c r="J303" s="37" t="e">
        <f>Расчет!N318*E303*240</f>
        <v>#DIV/0!</v>
      </c>
      <c r="K303" s="80" t="e">
        <f>Расчет!L318*F303*240</f>
        <v>#DIV/0!</v>
      </c>
      <c r="L303" s="80" t="e">
        <f>Расчет!M318*F303*240</f>
        <v>#DIV/0!</v>
      </c>
      <c r="M303" s="80" t="e">
        <f>Расчет!N318*F303*240</f>
        <v>#DIV/0!</v>
      </c>
      <c r="N303" s="24" t="e">
        <f>Расчет!L318*G303*240</f>
        <v>#DIV/0!</v>
      </c>
      <c r="O303" s="24" t="e">
        <f>Расчет!M318*G303*240</f>
        <v>#DIV/0!</v>
      </c>
      <c r="P303" s="24" t="e">
        <f>Расчет!N318*G303*240</f>
        <v>#DIV/0!</v>
      </c>
      <c r="Q303" s="24">
        <v>295</v>
      </c>
      <c r="R303" s="86"/>
      <c r="S303" s="86" t="e">
        <f>Расчет!N318*F303*1000/(_sk*240)</f>
        <v>#DIV/0!</v>
      </c>
      <c r="T303" s="14"/>
      <c r="U303" s="14"/>
    </row>
    <row r="304" spans="1:21">
      <c r="A304" s="34" t="e">
        <f>796*(SQRT(SIN(Расчет!D319*PI()/180)^2+0.002514)-SIN(Расчет!D319*PI()/180))</f>
        <v>#DIV/0!</v>
      </c>
      <c r="B304" s="9" t="e">
        <f t="shared" si="26"/>
        <v>#DIV/0!</v>
      </c>
      <c r="C304" s="29" t="e">
        <f t="shared" si="30"/>
        <v>#DIV/0!</v>
      </c>
      <c r="D304" s="29" t="e">
        <f t="shared" si="31"/>
        <v>#DIV/0!</v>
      </c>
      <c r="E304" s="38" t="e">
        <f t="shared" si="27"/>
        <v>#DIV/0!</v>
      </c>
      <c r="F304" s="38" t="e">
        <f t="shared" si="28"/>
        <v>#DIV/0!</v>
      </c>
      <c r="G304" s="38" t="e">
        <f t="shared" si="29"/>
        <v>#DIV/0!</v>
      </c>
      <c r="H304" s="24" t="e">
        <f>Расчет!L319*E304*240</f>
        <v>#DIV/0!</v>
      </c>
      <c r="I304" s="24" t="e">
        <f>Расчет!M319*E304*240</f>
        <v>#DIV/0!</v>
      </c>
      <c r="J304" s="37" t="e">
        <f>Расчет!N319*E304*240</f>
        <v>#DIV/0!</v>
      </c>
      <c r="K304" s="80" t="e">
        <f>Расчет!L319*F304*240</f>
        <v>#DIV/0!</v>
      </c>
      <c r="L304" s="80" t="e">
        <f>Расчет!M319*F304*240</f>
        <v>#DIV/0!</v>
      </c>
      <c r="M304" s="80" t="e">
        <f>Расчет!N319*F304*240</f>
        <v>#DIV/0!</v>
      </c>
      <c r="N304" s="24" t="e">
        <f>Расчет!L319*G304*240</f>
        <v>#DIV/0!</v>
      </c>
      <c r="O304" s="24" t="e">
        <f>Расчет!M319*G304*240</f>
        <v>#DIV/0!</v>
      </c>
      <c r="P304" s="24" t="e">
        <f>Расчет!N319*G304*240</f>
        <v>#DIV/0!</v>
      </c>
      <c r="Q304" s="24">
        <v>296</v>
      </c>
      <c r="R304" s="86"/>
      <c r="S304" s="86" t="e">
        <f>Расчет!N319*F304*1000/(_sk*240)</f>
        <v>#DIV/0!</v>
      </c>
      <c r="T304" s="14"/>
      <c r="U304" s="14"/>
    </row>
    <row r="305" spans="1:21">
      <c r="A305" s="34" t="e">
        <f>796*(SQRT(SIN(Расчет!D320*PI()/180)^2+0.002514)-SIN(Расчет!D320*PI()/180))</f>
        <v>#DIV/0!</v>
      </c>
      <c r="B305" s="9" t="e">
        <f t="shared" si="26"/>
        <v>#DIV/0!</v>
      </c>
      <c r="C305" s="29" t="e">
        <f t="shared" si="30"/>
        <v>#DIV/0!</v>
      </c>
      <c r="D305" s="29" t="e">
        <f t="shared" si="31"/>
        <v>#DIV/0!</v>
      </c>
      <c r="E305" s="38" t="e">
        <f t="shared" si="27"/>
        <v>#DIV/0!</v>
      </c>
      <c r="F305" s="38" t="e">
        <f t="shared" si="28"/>
        <v>#DIV/0!</v>
      </c>
      <c r="G305" s="38" t="e">
        <f t="shared" si="29"/>
        <v>#DIV/0!</v>
      </c>
      <c r="H305" s="24" t="e">
        <f>Расчет!L320*E305*240</f>
        <v>#DIV/0!</v>
      </c>
      <c r="I305" s="24" t="e">
        <f>Расчет!M320*E305*240</f>
        <v>#DIV/0!</v>
      </c>
      <c r="J305" s="37" t="e">
        <f>Расчет!N320*E305*240</f>
        <v>#DIV/0!</v>
      </c>
      <c r="K305" s="80" t="e">
        <f>Расчет!L320*F305*240</f>
        <v>#DIV/0!</v>
      </c>
      <c r="L305" s="80" t="e">
        <f>Расчет!M320*F305*240</f>
        <v>#DIV/0!</v>
      </c>
      <c r="M305" s="80" t="e">
        <f>Расчет!N320*F305*240</f>
        <v>#DIV/0!</v>
      </c>
      <c r="N305" s="24" t="e">
        <f>Расчет!L320*G305*240</f>
        <v>#DIV/0!</v>
      </c>
      <c r="O305" s="24" t="e">
        <f>Расчет!M320*G305*240</f>
        <v>#DIV/0!</v>
      </c>
      <c r="P305" s="24" t="e">
        <f>Расчет!N320*G305*240</f>
        <v>#DIV/0!</v>
      </c>
      <c r="Q305" s="24">
        <v>297</v>
      </c>
      <c r="R305" s="86"/>
      <c r="S305" s="86" t="e">
        <f>Расчет!N320*F305*1000/(_sk*240)</f>
        <v>#DIV/0!</v>
      </c>
      <c r="T305" s="14"/>
      <c r="U305" s="14"/>
    </row>
    <row r="306" spans="1:21">
      <c r="A306" s="34" t="e">
        <f>796*(SQRT(SIN(Расчет!D321*PI()/180)^2+0.002514)-SIN(Расчет!D321*PI()/180))</f>
        <v>#DIV/0!</v>
      </c>
      <c r="B306" s="9" t="e">
        <f t="shared" si="26"/>
        <v>#DIV/0!</v>
      </c>
      <c r="C306" s="29" t="e">
        <f t="shared" si="30"/>
        <v>#DIV/0!</v>
      </c>
      <c r="D306" s="29" t="e">
        <f t="shared" si="31"/>
        <v>#DIV/0!</v>
      </c>
      <c r="E306" s="38" t="e">
        <f t="shared" si="27"/>
        <v>#DIV/0!</v>
      </c>
      <c r="F306" s="38" t="e">
        <f t="shared" si="28"/>
        <v>#DIV/0!</v>
      </c>
      <c r="G306" s="38" t="e">
        <f t="shared" si="29"/>
        <v>#DIV/0!</v>
      </c>
      <c r="H306" s="24" t="e">
        <f>Расчет!L321*E306*240</f>
        <v>#DIV/0!</v>
      </c>
      <c r="I306" s="24" t="e">
        <f>Расчет!M321*E306*240</f>
        <v>#DIV/0!</v>
      </c>
      <c r="J306" s="37" t="e">
        <f>Расчет!N321*E306*240</f>
        <v>#DIV/0!</v>
      </c>
      <c r="K306" s="80" t="e">
        <f>Расчет!L321*F306*240</f>
        <v>#DIV/0!</v>
      </c>
      <c r="L306" s="80" t="e">
        <f>Расчет!M321*F306*240</f>
        <v>#DIV/0!</v>
      </c>
      <c r="M306" s="80" t="e">
        <f>Расчет!N321*F306*240</f>
        <v>#DIV/0!</v>
      </c>
      <c r="N306" s="24" t="e">
        <f>Расчет!L321*G306*240</f>
        <v>#DIV/0!</v>
      </c>
      <c r="O306" s="24" t="e">
        <f>Расчет!M321*G306*240</f>
        <v>#DIV/0!</v>
      </c>
      <c r="P306" s="24" t="e">
        <f>Расчет!N321*G306*240</f>
        <v>#DIV/0!</v>
      </c>
      <c r="Q306" s="24">
        <v>298</v>
      </c>
      <c r="R306" s="86"/>
      <c r="S306" s="86" t="e">
        <f>Расчет!N321*F306*1000/(_sk*240)</f>
        <v>#DIV/0!</v>
      </c>
      <c r="T306" s="14"/>
      <c r="U306" s="14"/>
    </row>
    <row r="307" spans="1:21">
      <c r="A307" s="34" t="e">
        <f>796*(SQRT(SIN(Расчет!D322*PI()/180)^2+0.002514)-SIN(Расчет!D322*PI()/180))</f>
        <v>#DIV/0!</v>
      </c>
      <c r="B307" s="9" t="e">
        <f t="shared" si="26"/>
        <v>#DIV/0!</v>
      </c>
      <c r="C307" s="29" t="e">
        <f t="shared" si="30"/>
        <v>#DIV/0!</v>
      </c>
      <c r="D307" s="29" t="e">
        <f t="shared" si="31"/>
        <v>#DIV/0!</v>
      </c>
      <c r="E307" s="38" t="e">
        <f t="shared" si="27"/>
        <v>#DIV/0!</v>
      </c>
      <c r="F307" s="38" t="e">
        <f t="shared" si="28"/>
        <v>#DIV/0!</v>
      </c>
      <c r="G307" s="38" t="e">
        <f t="shared" si="29"/>
        <v>#DIV/0!</v>
      </c>
      <c r="H307" s="24" t="e">
        <f>Расчет!L322*E307*240</f>
        <v>#DIV/0!</v>
      </c>
      <c r="I307" s="24" t="e">
        <f>Расчет!M322*E307*240</f>
        <v>#DIV/0!</v>
      </c>
      <c r="J307" s="37" t="e">
        <f>Расчет!N322*E307*240</f>
        <v>#DIV/0!</v>
      </c>
      <c r="K307" s="80" t="e">
        <f>Расчет!L322*F307*240</f>
        <v>#DIV/0!</v>
      </c>
      <c r="L307" s="80" t="e">
        <f>Расчет!M322*F307*240</f>
        <v>#DIV/0!</v>
      </c>
      <c r="M307" s="80" t="e">
        <f>Расчет!N322*F307*240</f>
        <v>#DIV/0!</v>
      </c>
      <c r="N307" s="24" t="e">
        <f>Расчет!L322*G307*240</f>
        <v>#DIV/0!</v>
      </c>
      <c r="O307" s="24" t="e">
        <f>Расчет!M322*G307*240</f>
        <v>#DIV/0!</v>
      </c>
      <c r="P307" s="24" t="e">
        <f>Расчет!N322*G307*240</f>
        <v>#DIV/0!</v>
      </c>
      <c r="Q307" s="24">
        <v>299</v>
      </c>
      <c r="R307" s="86"/>
      <c r="S307" s="86" t="e">
        <f>Расчет!N322*F307*1000/(_sk*240)</f>
        <v>#DIV/0!</v>
      </c>
      <c r="T307" s="14"/>
      <c r="U307" s="14"/>
    </row>
    <row r="308" spans="1:21">
      <c r="A308" s="34" t="e">
        <f>796*(SQRT(SIN(Расчет!D323*PI()/180)^2+0.002514)-SIN(Расчет!D323*PI()/180))</f>
        <v>#DIV/0!</v>
      </c>
      <c r="B308" s="9" t="e">
        <f t="shared" si="26"/>
        <v>#DIV/0!</v>
      </c>
      <c r="C308" s="29" t="e">
        <f t="shared" si="30"/>
        <v>#DIV/0!</v>
      </c>
      <c r="D308" s="29" t="e">
        <f t="shared" si="31"/>
        <v>#DIV/0!</v>
      </c>
      <c r="E308" s="38" t="e">
        <f t="shared" si="27"/>
        <v>#DIV/0!</v>
      </c>
      <c r="F308" s="38" t="e">
        <f t="shared" si="28"/>
        <v>#DIV/0!</v>
      </c>
      <c r="G308" s="38" t="e">
        <f t="shared" si="29"/>
        <v>#DIV/0!</v>
      </c>
      <c r="H308" s="24" t="e">
        <f>Расчет!L323*E308*240</f>
        <v>#DIV/0!</v>
      </c>
      <c r="I308" s="24" t="e">
        <f>Расчет!M323*E308*240</f>
        <v>#DIV/0!</v>
      </c>
      <c r="J308" s="37" t="e">
        <f>Расчет!N323*E308*240</f>
        <v>#DIV/0!</v>
      </c>
      <c r="K308" s="80" t="e">
        <f>Расчет!L323*F308*240</f>
        <v>#DIV/0!</v>
      </c>
      <c r="L308" s="80" t="e">
        <f>Расчет!M323*F308*240</f>
        <v>#DIV/0!</v>
      </c>
      <c r="M308" s="80" t="e">
        <f>Расчет!N323*F308*240</f>
        <v>#DIV/0!</v>
      </c>
      <c r="N308" s="24" t="e">
        <f>Расчет!L323*G308*240</f>
        <v>#DIV/0!</v>
      </c>
      <c r="O308" s="24" t="e">
        <f>Расчет!M323*G308*240</f>
        <v>#DIV/0!</v>
      </c>
      <c r="P308" s="24" t="e">
        <f>Расчет!N323*G308*240</f>
        <v>#DIV/0!</v>
      </c>
      <c r="Q308" s="24">
        <v>300</v>
      </c>
      <c r="R308" s="86"/>
      <c r="S308" s="86" t="e">
        <f>Расчет!N323*F308*1000/(_sk*240)</f>
        <v>#DIV/0!</v>
      </c>
      <c r="T308" s="14"/>
      <c r="U308" s="14"/>
    </row>
    <row r="309" spans="1:21">
      <c r="A309" s="34" t="e">
        <f>796*(SQRT(SIN(Расчет!D324*PI()/180)^2+0.002514)-SIN(Расчет!D324*PI()/180))</f>
        <v>#DIV/0!</v>
      </c>
      <c r="B309" s="9" t="e">
        <f t="shared" si="26"/>
        <v>#DIV/0!</v>
      </c>
      <c r="C309" s="29" t="e">
        <f t="shared" si="30"/>
        <v>#DIV/0!</v>
      </c>
      <c r="D309" s="29" t="e">
        <f t="shared" si="31"/>
        <v>#DIV/0!</v>
      </c>
      <c r="E309" s="38" t="e">
        <f t="shared" si="27"/>
        <v>#DIV/0!</v>
      </c>
      <c r="F309" s="38" t="e">
        <f t="shared" si="28"/>
        <v>#DIV/0!</v>
      </c>
      <c r="G309" s="38" t="e">
        <f t="shared" si="29"/>
        <v>#DIV/0!</v>
      </c>
      <c r="H309" s="24" t="e">
        <f>Расчет!L324*E309*240</f>
        <v>#DIV/0!</v>
      </c>
      <c r="I309" s="24" t="e">
        <f>Расчет!M324*E309*240</f>
        <v>#DIV/0!</v>
      </c>
      <c r="J309" s="37" t="e">
        <f>Расчет!N324*E309*240</f>
        <v>#DIV/0!</v>
      </c>
      <c r="K309" s="80" t="e">
        <f>Расчет!L324*F309*240</f>
        <v>#DIV/0!</v>
      </c>
      <c r="L309" s="80" t="e">
        <f>Расчет!M324*F309*240</f>
        <v>#DIV/0!</v>
      </c>
      <c r="M309" s="80" t="e">
        <f>Расчет!N324*F309*240</f>
        <v>#DIV/0!</v>
      </c>
      <c r="N309" s="24" t="e">
        <f>Расчет!L324*G309*240</f>
        <v>#DIV/0!</v>
      </c>
      <c r="O309" s="24" t="e">
        <f>Расчет!M324*G309*240</f>
        <v>#DIV/0!</v>
      </c>
      <c r="P309" s="24" t="e">
        <f>Расчет!N324*G309*240</f>
        <v>#DIV/0!</v>
      </c>
      <c r="Q309" s="24">
        <v>301</v>
      </c>
      <c r="R309" s="86"/>
      <c r="S309" s="86" t="e">
        <f>Расчет!N324*F309*1000/(_sk*240)</f>
        <v>#DIV/0!</v>
      </c>
      <c r="T309" s="14"/>
      <c r="U309" s="14"/>
    </row>
    <row r="310" spans="1:21">
      <c r="A310" s="34" t="e">
        <f>796*(SQRT(SIN(Расчет!D325*PI()/180)^2+0.002514)-SIN(Расчет!D325*PI()/180))</f>
        <v>#DIV/0!</v>
      </c>
      <c r="B310" s="9" t="e">
        <f t="shared" si="26"/>
        <v>#DIV/0!</v>
      </c>
      <c r="C310" s="29" t="e">
        <f t="shared" si="30"/>
        <v>#DIV/0!</v>
      </c>
      <c r="D310" s="29" t="e">
        <f t="shared" si="31"/>
        <v>#DIV/0!</v>
      </c>
      <c r="E310" s="38" t="e">
        <f t="shared" si="27"/>
        <v>#DIV/0!</v>
      </c>
      <c r="F310" s="38" t="e">
        <f t="shared" si="28"/>
        <v>#DIV/0!</v>
      </c>
      <c r="G310" s="38" t="e">
        <f t="shared" si="29"/>
        <v>#DIV/0!</v>
      </c>
      <c r="H310" s="24" t="e">
        <f>Расчет!L325*E310*240</f>
        <v>#DIV/0!</v>
      </c>
      <c r="I310" s="24" t="e">
        <f>Расчет!M325*E310*240</f>
        <v>#DIV/0!</v>
      </c>
      <c r="J310" s="37" t="e">
        <f>Расчет!N325*E310*240</f>
        <v>#DIV/0!</v>
      </c>
      <c r="K310" s="80" t="e">
        <f>Расчет!L325*F310*240</f>
        <v>#DIV/0!</v>
      </c>
      <c r="L310" s="80" t="e">
        <f>Расчет!M325*F310*240</f>
        <v>#DIV/0!</v>
      </c>
      <c r="M310" s="80" t="e">
        <f>Расчет!N325*F310*240</f>
        <v>#DIV/0!</v>
      </c>
      <c r="N310" s="24" t="e">
        <f>Расчет!L325*G310*240</f>
        <v>#DIV/0!</v>
      </c>
      <c r="O310" s="24" t="e">
        <f>Расчет!M325*G310*240</f>
        <v>#DIV/0!</v>
      </c>
      <c r="P310" s="24" t="e">
        <f>Расчет!N325*G310*240</f>
        <v>#DIV/0!</v>
      </c>
      <c r="Q310" s="24">
        <v>302</v>
      </c>
      <c r="R310" s="86"/>
      <c r="S310" s="86" t="e">
        <f>Расчет!N325*F310*1000/(_sk*240)</f>
        <v>#DIV/0!</v>
      </c>
      <c r="T310" s="14"/>
      <c r="U310" s="14"/>
    </row>
    <row r="311" spans="1:21">
      <c r="A311" s="34" t="e">
        <f>796*(SQRT(SIN(Расчет!D326*PI()/180)^2+0.002514)-SIN(Расчет!D326*PI()/180))</f>
        <v>#DIV/0!</v>
      </c>
      <c r="B311" s="9" t="e">
        <f t="shared" si="26"/>
        <v>#DIV/0!</v>
      </c>
      <c r="C311" s="29" t="e">
        <f t="shared" si="30"/>
        <v>#DIV/0!</v>
      </c>
      <c r="D311" s="29" t="e">
        <f t="shared" si="31"/>
        <v>#DIV/0!</v>
      </c>
      <c r="E311" s="38" t="e">
        <f t="shared" si="27"/>
        <v>#DIV/0!</v>
      </c>
      <c r="F311" s="38" t="e">
        <f t="shared" si="28"/>
        <v>#DIV/0!</v>
      </c>
      <c r="G311" s="38" t="e">
        <f t="shared" si="29"/>
        <v>#DIV/0!</v>
      </c>
      <c r="H311" s="24" t="e">
        <f>Расчет!L326*E311*240</f>
        <v>#DIV/0!</v>
      </c>
      <c r="I311" s="24" t="e">
        <f>Расчет!M326*E311*240</f>
        <v>#DIV/0!</v>
      </c>
      <c r="J311" s="37" t="e">
        <f>Расчет!N326*E311*240</f>
        <v>#DIV/0!</v>
      </c>
      <c r="K311" s="80" t="e">
        <f>Расчет!L326*F311*240</f>
        <v>#DIV/0!</v>
      </c>
      <c r="L311" s="80" t="e">
        <f>Расчет!M326*F311*240</f>
        <v>#DIV/0!</v>
      </c>
      <c r="M311" s="80" t="e">
        <f>Расчет!N326*F311*240</f>
        <v>#DIV/0!</v>
      </c>
      <c r="N311" s="24" t="e">
        <f>Расчет!L326*G311*240</f>
        <v>#DIV/0!</v>
      </c>
      <c r="O311" s="24" t="e">
        <f>Расчет!M326*G311*240</f>
        <v>#DIV/0!</v>
      </c>
      <c r="P311" s="24" t="e">
        <f>Расчет!N326*G311*240</f>
        <v>#DIV/0!</v>
      </c>
      <c r="Q311" s="24">
        <v>303</v>
      </c>
      <c r="R311" s="86"/>
      <c r="S311" s="86" t="e">
        <f>Расчет!N326*F311*1000/(_sk*240)</f>
        <v>#DIV/0!</v>
      </c>
      <c r="T311" s="14"/>
      <c r="U311" s="14"/>
    </row>
    <row r="312" spans="1:21">
      <c r="A312" s="34" t="e">
        <f>796*(SQRT(SIN(Расчет!D327*PI()/180)^2+0.002514)-SIN(Расчет!D327*PI()/180))</f>
        <v>#DIV/0!</v>
      </c>
      <c r="B312" s="9" t="e">
        <f t="shared" si="26"/>
        <v>#DIV/0!</v>
      </c>
      <c r="C312" s="29" t="e">
        <f t="shared" si="30"/>
        <v>#DIV/0!</v>
      </c>
      <c r="D312" s="29" t="e">
        <f t="shared" si="31"/>
        <v>#DIV/0!</v>
      </c>
      <c r="E312" s="38" t="e">
        <f t="shared" si="27"/>
        <v>#DIV/0!</v>
      </c>
      <c r="F312" s="38" t="e">
        <f t="shared" si="28"/>
        <v>#DIV/0!</v>
      </c>
      <c r="G312" s="38" t="e">
        <f t="shared" si="29"/>
        <v>#DIV/0!</v>
      </c>
      <c r="H312" s="24" t="e">
        <f>Расчет!L327*E312*240</f>
        <v>#DIV/0!</v>
      </c>
      <c r="I312" s="24" t="e">
        <f>Расчет!M327*E312*240</f>
        <v>#DIV/0!</v>
      </c>
      <c r="J312" s="37" t="e">
        <f>Расчет!N327*E312*240</f>
        <v>#DIV/0!</v>
      </c>
      <c r="K312" s="80" t="e">
        <f>Расчет!L327*F312*240</f>
        <v>#DIV/0!</v>
      </c>
      <c r="L312" s="80" t="e">
        <f>Расчет!M327*F312*240</f>
        <v>#DIV/0!</v>
      </c>
      <c r="M312" s="80" t="e">
        <f>Расчет!N327*F312*240</f>
        <v>#DIV/0!</v>
      </c>
      <c r="N312" s="24" t="e">
        <f>Расчет!L327*G312*240</f>
        <v>#DIV/0!</v>
      </c>
      <c r="O312" s="24" t="e">
        <f>Расчет!M327*G312*240</f>
        <v>#DIV/0!</v>
      </c>
      <c r="P312" s="24" t="e">
        <f>Расчет!N327*G312*240</f>
        <v>#DIV/0!</v>
      </c>
      <c r="Q312" s="24">
        <v>304</v>
      </c>
      <c r="R312" s="86"/>
      <c r="S312" s="86" t="e">
        <f>Расчет!N327*F312*1000/(_sk*240)</f>
        <v>#DIV/0!</v>
      </c>
      <c r="T312" s="14"/>
      <c r="U312" s="14"/>
    </row>
    <row r="313" spans="1:21">
      <c r="A313" s="34" t="e">
        <f>796*(SQRT(SIN(Расчет!D328*PI()/180)^2+0.002514)-SIN(Расчет!D328*PI()/180))</f>
        <v>#DIV/0!</v>
      </c>
      <c r="B313" s="9" t="e">
        <f t="shared" si="26"/>
        <v>#DIV/0!</v>
      </c>
      <c r="C313" s="29" t="e">
        <f t="shared" si="30"/>
        <v>#DIV/0!</v>
      </c>
      <c r="D313" s="29" t="e">
        <f t="shared" si="31"/>
        <v>#DIV/0!</v>
      </c>
      <c r="E313" s="38" t="e">
        <f t="shared" si="27"/>
        <v>#DIV/0!</v>
      </c>
      <c r="F313" s="38" t="e">
        <f t="shared" si="28"/>
        <v>#DIV/0!</v>
      </c>
      <c r="G313" s="38" t="e">
        <f t="shared" si="29"/>
        <v>#DIV/0!</v>
      </c>
      <c r="H313" s="24" t="e">
        <f>Расчет!L328*E313*240</f>
        <v>#DIV/0!</v>
      </c>
      <c r="I313" s="24" t="e">
        <f>Расчет!M328*E313*240</f>
        <v>#DIV/0!</v>
      </c>
      <c r="J313" s="37" t="e">
        <f>Расчет!N328*E313*240</f>
        <v>#DIV/0!</v>
      </c>
      <c r="K313" s="80" t="e">
        <f>Расчет!L328*F313*240</f>
        <v>#DIV/0!</v>
      </c>
      <c r="L313" s="80" t="e">
        <f>Расчет!M328*F313*240</f>
        <v>#DIV/0!</v>
      </c>
      <c r="M313" s="80" t="e">
        <f>Расчет!N328*F313*240</f>
        <v>#DIV/0!</v>
      </c>
      <c r="N313" s="24" t="e">
        <f>Расчет!L328*G313*240</f>
        <v>#DIV/0!</v>
      </c>
      <c r="O313" s="24" t="e">
        <f>Расчет!M328*G313*240</f>
        <v>#DIV/0!</v>
      </c>
      <c r="P313" s="24" t="e">
        <f>Расчет!N328*G313*240</f>
        <v>#DIV/0!</v>
      </c>
      <c r="Q313" s="24">
        <v>305</v>
      </c>
      <c r="R313" s="86"/>
      <c r="S313" s="86" t="e">
        <f>Расчет!N328*F313*1000/(_sk*240)</f>
        <v>#DIV/0!</v>
      </c>
      <c r="T313" s="14"/>
      <c r="U313" s="14"/>
    </row>
    <row r="314" spans="1:21">
      <c r="A314" s="34" t="e">
        <f>796*(SQRT(SIN(Расчет!D329*PI()/180)^2+0.002514)-SIN(Расчет!D329*PI()/180))</f>
        <v>#DIV/0!</v>
      </c>
      <c r="B314" s="9" t="e">
        <f t="shared" si="26"/>
        <v>#DIV/0!</v>
      </c>
      <c r="C314" s="29" t="e">
        <f t="shared" si="30"/>
        <v>#DIV/0!</v>
      </c>
      <c r="D314" s="29" t="e">
        <f t="shared" si="31"/>
        <v>#DIV/0!</v>
      </c>
      <c r="E314" s="38" t="e">
        <f t="shared" si="27"/>
        <v>#DIV/0!</v>
      </c>
      <c r="F314" s="38" t="e">
        <f t="shared" si="28"/>
        <v>#DIV/0!</v>
      </c>
      <c r="G314" s="38" t="e">
        <f t="shared" si="29"/>
        <v>#DIV/0!</v>
      </c>
      <c r="H314" s="24" t="e">
        <f>Расчет!L329*E314*240</f>
        <v>#DIV/0!</v>
      </c>
      <c r="I314" s="24" t="e">
        <f>Расчет!M329*E314*240</f>
        <v>#DIV/0!</v>
      </c>
      <c r="J314" s="37" t="e">
        <f>Расчет!N329*E314*240</f>
        <v>#DIV/0!</v>
      </c>
      <c r="K314" s="80" t="e">
        <f>Расчет!L329*F314*240</f>
        <v>#DIV/0!</v>
      </c>
      <c r="L314" s="80" t="e">
        <f>Расчет!M329*F314*240</f>
        <v>#DIV/0!</v>
      </c>
      <c r="M314" s="80" t="e">
        <f>Расчет!N329*F314*240</f>
        <v>#DIV/0!</v>
      </c>
      <c r="N314" s="24" t="e">
        <f>Расчет!L329*G314*240</f>
        <v>#DIV/0!</v>
      </c>
      <c r="O314" s="24" t="e">
        <f>Расчет!M329*G314*240</f>
        <v>#DIV/0!</v>
      </c>
      <c r="P314" s="24" t="e">
        <f>Расчет!N329*G314*240</f>
        <v>#DIV/0!</v>
      </c>
      <c r="Q314" s="24">
        <v>306</v>
      </c>
      <c r="R314" s="86"/>
      <c r="S314" s="86" t="e">
        <f>Расчет!N329*F314*1000/(_sk*240)</f>
        <v>#DIV/0!</v>
      </c>
      <c r="T314" s="14"/>
      <c r="U314" s="14"/>
    </row>
    <row r="315" spans="1:21">
      <c r="A315" s="34" t="e">
        <f>796*(SQRT(SIN(Расчет!D330*PI()/180)^2+0.002514)-SIN(Расчет!D330*PI()/180))</f>
        <v>#DIV/0!</v>
      </c>
      <c r="B315" s="9" t="e">
        <f t="shared" si="26"/>
        <v>#DIV/0!</v>
      </c>
      <c r="C315" s="29" t="e">
        <f t="shared" si="30"/>
        <v>#DIV/0!</v>
      </c>
      <c r="D315" s="29" t="e">
        <f t="shared" si="31"/>
        <v>#DIV/0!</v>
      </c>
      <c r="E315" s="38" t="e">
        <f t="shared" si="27"/>
        <v>#DIV/0!</v>
      </c>
      <c r="F315" s="38" t="e">
        <f t="shared" si="28"/>
        <v>#DIV/0!</v>
      </c>
      <c r="G315" s="38" t="e">
        <f t="shared" si="29"/>
        <v>#DIV/0!</v>
      </c>
      <c r="H315" s="24" t="e">
        <f>Расчет!L330*E315*240</f>
        <v>#DIV/0!</v>
      </c>
      <c r="I315" s="24" t="e">
        <f>Расчет!M330*E315*240</f>
        <v>#DIV/0!</v>
      </c>
      <c r="J315" s="37" t="e">
        <f>Расчет!N330*E315*240</f>
        <v>#DIV/0!</v>
      </c>
      <c r="K315" s="80" t="e">
        <f>Расчет!L330*F315*240</f>
        <v>#DIV/0!</v>
      </c>
      <c r="L315" s="80" t="e">
        <f>Расчет!M330*F315*240</f>
        <v>#DIV/0!</v>
      </c>
      <c r="M315" s="80" t="e">
        <f>Расчет!N330*F315*240</f>
        <v>#DIV/0!</v>
      </c>
      <c r="N315" s="24" t="e">
        <f>Расчет!L330*G315*240</f>
        <v>#DIV/0!</v>
      </c>
      <c r="O315" s="24" t="e">
        <f>Расчет!M330*G315*240</f>
        <v>#DIV/0!</v>
      </c>
      <c r="P315" s="24" t="e">
        <f>Расчет!N330*G315*240</f>
        <v>#DIV/0!</v>
      </c>
      <c r="Q315" s="24">
        <v>307</v>
      </c>
      <c r="R315" s="86"/>
      <c r="S315" s="86" t="e">
        <f>Расчет!N330*F315*1000/(_sk*240)</f>
        <v>#DIV/0!</v>
      </c>
      <c r="T315" s="14"/>
      <c r="U315" s="14"/>
    </row>
    <row r="316" spans="1:21">
      <c r="A316" s="34" t="e">
        <f>796*(SQRT(SIN(Расчет!D331*PI()/180)^2+0.002514)-SIN(Расчет!D331*PI()/180))</f>
        <v>#DIV/0!</v>
      </c>
      <c r="B316" s="9" t="e">
        <f t="shared" si="26"/>
        <v>#DIV/0!</v>
      </c>
      <c r="C316" s="29" t="e">
        <f t="shared" si="30"/>
        <v>#DIV/0!</v>
      </c>
      <c r="D316" s="29" t="e">
        <f t="shared" si="31"/>
        <v>#DIV/0!</v>
      </c>
      <c r="E316" s="38" t="e">
        <f t="shared" si="27"/>
        <v>#DIV/0!</v>
      </c>
      <c r="F316" s="38" t="e">
        <f t="shared" si="28"/>
        <v>#DIV/0!</v>
      </c>
      <c r="G316" s="38" t="e">
        <f t="shared" si="29"/>
        <v>#DIV/0!</v>
      </c>
      <c r="H316" s="24" t="e">
        <f>Расчет!L331*E316*240</f>
        <v>#DIV/0!</v>
      </c>
      <c r="I316" s="24" t="e">
        <f>Расчет!M331*E316*240</f>
        <v>#DIV/0!</v>
      </c>
      <c r="J316" s="37" t="e">
        <f>Расчет!N331*E316*240</f>
        <v>#DIV/0!</v>
      </c>
      <c r="K316" s="80" t="e">
        <f>Расчет!L331*F316*240</f>
        <v>#DIV/0!</v>
      </c>
      <c r="L316" s="80" t="e">
        <f>Расчет!M331*F316*240</f>
        <v>#DIV/0!</v>
      </c>
      <c r="M316" s="80" t="e">
        <f>Расчет!N331*F316*240</f>
        <v>#DIV/0!</v>
      </c>
      <c r="N316" s="24" t="e">
        <f>Расчет!L331*G316*240</f>
        <v>#DIV/0!</v>
      </c>
      <c r="O316" s="24" t="e">
        <f>Расчет!M331*G316*240</f>
        <v>#DIV/0!</v>
      </c>
      <c r="P316" s="24" t="e">
        <f>Расчет!N331*G316*240</f>
        <v>#DIV/0!</v>
      </c>
      <c r="Q316" s="24">
        <v>308</v>
      </c>
      <c r="R316" s="86"/>
      <c r="S316" s="86" t="e">
        <f>Расчет!N331*F316*1000/(_sk*240)</f>
        <v>#DIV/0!</v>
      </c>
      <c r="T316" s="14"/>
      <c r="U316" s="14"/>
    </row>
    <row r="317" spans="1:21">
      <c r="A317" s="34" t="e">
        <f>796*(SQRT(SIN(Расчет!D332*PI()/180)^2+0.002514)-SIN(Расчет!D332*PI()/180))</f>
        <v>#DIV/0!</v>
      </c>
      <c r="B317" s="9" t="e">
        <f t="shared" si="26"/>
        <v>#DIV/0!</v>
      </c>
      <c r="C317" s="29" t="e">
        <f t="shared" si="30"/>
        <v>#DIV/0!</v>
      </c>
      <c r="D317" s="29" t="e">
        <f t="shared" si="31"/>
        <v>#DIV/0!</v>
      </c>
      <c r="E317" s="38" t="e">
        <f t="shared" si="27"/>
        <v>#DIV/0!</v>
      </c>
      <c r="F317" s="38" t="e">
        <f t="shared" si="28"/>
        <v>#DIV/0!</v>
      </c>
      <c r="G317" s="38" t="e">
        <f t="shared" si="29"/>
        <v>#DIV/0!</v>
      </c>
      <c r="H317" s="24" t="e">
        <f>Расчет!L332*E317*240</f>
        <v>#DIV/0!</v>
      </c>
      <c r="I317" s="24" t="e">
        <f>Расчет!M332*E317*240</f>
        <v>#DIV/0!</v>
      </c>
      <c r="J317" s="37" t="e">
        <f>Расчет!N332*E317*240</f>
        <v>#DIV/0!</v>
      </c>
      <c r="K317" s="80" t="e">
        <f>Расчет!L332*F317*240</f>
        <v>#DIV/0!</v>
      </c>
      <c r="L317" s="80" t="e">
        <f>Расчет!M332*F317*240</f>
        <v>#DIV/0!</v>
      </c>
      <c r="M317" s="80" t="e">
        <f>Расчет!N332*F317*240</f>
        <v>#DIV/0!</v>
      </c>
      <c r="N317" s="24" t="e">
        <f>Расчет!L332*G317*240</f>
        <v>#DIV/0!</v>
      </c>
      <c r="O317" s="24" t="e">
        <f>Расчет!M332*G317*240</f>
        <v>#DIV/0!</v>
      </c>
      <c r="P317" s="24" t="e">
        <f>Расчет!N332*G317*240</f>
        <v>#DIV/0!</v>
      </c>
      <c r="Q317" s="24">
        <v>309</v>
      </c>
      <c r="R317" s="86"/>
      <c r="S317" s="86" t="e">
        <f>Расчет!N332*F317*1000/(_sk*240)</f>
        <v>#DIV/0!</v>
      </c>
      <c r="T317" s="14"/>
      <c r="U317" s="14"/>
    </row>
    <row r="318" spans="1:21">
      <c r="A318" s="34" t="e">
        <f>796*(SQRT(SIN(Расчет!D333*PI()/180)^2+0.002514)-SIN(Расчет!D333*PI()/180))</f>
        <v>#DIV/0!</v>
      </c>
      <c r="B318" s="9" t="e">
        <f t="shared" si="26"/>
        <v>#DIV/0!</v>
      </c>
      <c r="C318" s="29" t="e">
        <f t="shared" si="30"/>
        <v>#DIV/0!</v>
      </c>
      <c r="D318" s="29" t="e">
        <f t="shared" si="31"/>
        <v>#DIV/0!</v>
      </c>
      <c r="E318" s="38" t="e">
        <f t="shared" si="27"/>
        <v>#DIV/0!</v>
      </c>
      <c r="F318" s="38" t="e">
        <f t="shared" si="28"/>
        <v>#DIV/0!</v>
      </c>
      <c r="G318" s="38" t="e">
        <f t="shared" si="29"/>
        <v>#DIV/0!</v>
      </c>
      <c r="H318" s="39" t="e">
        <f>Расчет!L333*E318*240</f>
        <v>#DIV/0!</v>
      </c>
      <c r="I318" s="39" t="e">
        <f>Расчет!M333*E318*240</f>
        <v>#DIV/0!</v>
      </c>
      <c r="J318" s="40" t="e">
        <f>Расчет!N333*E318*240</f>
        <v>#DIV/0!</v>
      </c>
      <c r="K318" s="80" t="e">
        <f>Расчет!L333*F318*240</f>
        <v>#DIV/0!</v>
      </c>
      <c r="L318" s="80" t="e">
        <f>Расчет!M333*F318*240</f>
        <v>#DIV/0!</v>
      </c>
      <c r="M318" s="80" t="e">
        <f>Расчет!N333*F318*240</f>
        <v>#DIV/0!</v>
      </c>
      <c r="N318" s="24" t="e">
        <f>Расчет!L333*G318*240</f>
        <v>#DIV/0!</v>
      </c>
      <c r="O318" s="24" t="e">
        <f>Расчет!M333*G318*240</f>
        <v>#DIV/0!</v>
      </c>
      <c r="P318" s="24" t="e">
        <f>Расчет!N333*G318*240</f>
        <v>#DIV/0!</v>
      </c>
      <c r="Q318" s="24">
        <v>310</v>
      </c>
      <c r="R318" s="86"/>
      <c r="S318" s="86" t="e">
        <f>Расчет!N333*F318*1000/(_sk*240)</f>
        <v>#DIV/0!</v>
      </c>
      <c r="T318" s="14"/>
      <c r="U318" s="14"/>
    </row>
    <row r="319" spans="1:21">
      <c r="H319" s="24">
        <f t="shared" ref="H319:P319" si="32">SUMIF(H9:H318,"&gt;0",H9:H318)</f>
        <v>2101914.111938349</v>
      </c>
      <c r="I319" s="24">
        <f t="shared" si="32"/>
        <v>17255596.647008382</v>
      </c>
      <c r="J319" s="24">
        <f t="shared" si="32"/>
        <v>19090773.81643638</v>
      </c>
      <c r="K319" s="80">
        <f t="shared" si="32"/>
        <v>3044276.9400042039</v>
      </c>
      <c r="L319" s="80">
        <f t="shared" si="32"/>
        <v>27167215.200875975</v>
      </c>
      <c r="M319" s="80">
        <f t="shared" si="32"/>
        <v>26832925.269690003</v>
      </c>
      <c r="N319" s="24">
        <f t="shared" si="32"/>
        <v>3648662.4321897598</v>
      </c>
      <c r="O319" s="24">
        <f t="shared" si="32"/>
        <v>33642295.362655073</v>
      </c>
      <c r="P319" s="24">
        <f t="shared" si="32"/>
        <v>31419645.428429794</v>
      </c>
      <c r="Q319" s="24"/>
      <c r="R319" s="14"/>
      <c r="S319" s="14"/>
      <c r="T319" s="14"/>
      <c r="U319" s="14"/>
    </row>
  </sheetData>
  <mergeCells count="3">
    <mergeCell ref="H7:J7"/>
    <mergeCell ref="K7:M7"/>
    <mergeCell ref="N7:P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L35"/>
  <sheetViews>
    <sheetView zoomScale="80" zoomScaleNormal="80" workbookViewId="0">
      <selection activeCell="I16" sqref="I16"/>
    </sheetView>
  </sheetViews>
  <sheetFormatPr defaultRowHeight="14.4"/>
  <cols>
    <col min="1" max="1" width="5.77734375" customWidth="1"/>
  </cols>
  <sheetData>
    <row r="1" spans="1:12">
      <c r="C1" s="136" t="s">
        <v>404</v>
      </c>
      <c r="D1" s="136"/>
      <c r="L1" s="63" t="s">
        <v>412</v>
      </c>
    </row>
    <row r="2" spans="1:12" ht="16.2">
      <c r="C2" s="136" t="s">
        <v>430</v>
      </c>
      <c r="D2" s="136"/>
      <c r="L2" s="63" t="s">
        <v>413</v>
      </c>
    </row>
    <row r="3" spans="1:12">
      <c r="C3" s="136" t="s">
        <v>386</v>
      </c>
      <c r="D3" s="136"/>
      <c r="L3" s="63" t="s">
        <v>414</v>
      </c>
    </row>
    <row r="4" spans="1:12">
      <c r="C4" s="62" t="s">
        <v>409</v>
      </c>
    </row>
    <row r="5" spans="1:12">
      <c r="A5" s="87" t="s">
        <v>401</v>
      </c>
      <c r="B5" s="3" t="s">
        <v>399</v>
      </c>
      <c r="C5" s="3" t="s">
        <v>383</v>
      </c>
      <c r="D5" s="3" t="s">
        <v>384</v>
      </c>
      <c r="E5" s="3" t="s">
        <v>385</v>
      </c>
      <c r="F5" s="58" t="s">
        <v>400</v>
      </c>
      <c r="G5" s="144"/>
    </row>
    <row r="6" spans="1:12">
      <c r="A6" s="87">
        <v>1</v>
      </c>
      <c r="B6" s="49" t="s">
        <v>387</v>
      </c>
      <c r="C6" s="76">
        <v>0.3</v>
      </c>
      <c r="D6" s="76">
        <v>0.9</v>
      </c>
      <c r="E6" s="76">
        <v>1.4</v>
      </c>
      <c r="F6" s="64">
        <v>1.82</v>
      </c>
      <c r="G6" s="145"/>
    </row>
    <row r="7" spans="1:12">
      <c r="A7" s="87">
        <v>2</v>
      </c>
      <c r="B7" s="3" t="s">
        <v>388</v>
      </c>
      <c r="C7" s="76">
        <v>2</v>
      </c>
      <c r="D7" s="76">
        <v>4</v>
      </c>
      <c r="E7" s="76">
        <v>5.4</v>
      </c>
      <c r="F7" s="64">
        <v>4.5999999999999996</v>
      </c>
      <c r="G7" s="145"/>
    </row>
    <row r="8" spans="1:12">
      <c r="A8" s="87">
        <v>3</v>
      </c>
      <c r="B8" s="3" t="s">
        <v>389</v>
      </c>
      <c r="C8" s="76">
        <v>5.8</v>
      </c>
      <c r="D8" s="76">
        <v>9.6</v>
      </c>
      <c r="E8" s="76">
        <v>12</v>
      </c>
      <c r="F8" s="64">
        <v>9.08</v>
      </c>
      <c r="G8" s="145"/>
    </row>
    <row r="9" spans="1:12">
      <c r="A9" s="87">
        <v>4</v>
      </c>
      <c r="B9" s="3" t="s">
        <v>390</v>
      </c>
      <c r="C9" s="76">
        <v>12.1</v>
      </c>
      <c r="D9" s="76">
        <v>18.2</v>
      </c>
      <c r="E9" s="76">
        <v>21.9</v>
      </c>
      <c r="F9" s="64">
        <v>13.69</v>
      </c>
      <c r="G9" s="145"/>
    </row>
    <row r="10" spans="1:12">
      <c r="A10" s="87">
        <v>5</v>
      </c>
      <c r="B10" s="3" t="s">
        <v>391</v>
      </c>
      <c r="C10" s="76">
        <v>18.100000000000001</v>
      </c>
      <c r="D10" s="76">
        <v>25.9</v>
      </c>
      <c r="E10" s="76">
        <v>30.5</v>
      </c>
      <c r="F10" s="64">
        <v>18.559999999999999</v>
      </c>
      <c r="G10" s="145"/>
    </row>
    <row r="11" spans="1:12">
      <c r="A11" s="87">
        <v>6</v>
      </c>
      <c r="B11" s="3" t="s">
        <v>392</v>
      </c>
      <c r="C11" s="76">
        <v>21.2</v>
      </c>
      <c r="D11" s="76">
        <v>29.8</v>
      </c>
      <c r="E11" s="76">
        <v>34.9</v>
      </c>
      <c r="F11" s="64">
        <v>21.41</v>
      </c>
      <c r="G11" s="145"/>
    </row>
    <row r="12" spans="1:12">
      <c r="A12" s="87">
        <v>7</v>
      </c>
      <c r="B12" s="3" t="s">
        <v>393</v>
      </c>
      <c r="C12" s="76">
        <v>19.899999999999999</v>
      </c>
      <c r="D12" s="76">
        <v>28.1</v>
      </c>
      <c r="E12" s="76">
        <v>33</v>
      </c>
      <c r="F12" s="64">
        <v>18.829999999999998</v>
      </c>
      <c r="G12" s="145"/>
    </row>
    <row r="13" spans="1:12">
      <c r="A13" s="87">
        <v>8</v>
      </c>
      <c r="B13" s="3" t="s">
        <v>394</v>
      </c>
      <c r="C13" s="76">
        <v>14.7</v>
      </c>
      <c r="D13" s="76">
        <v>21.4</v>
      </c>
      <c r="E13" s="76">
        <v>25.5</v>
      </c>
      <c r="F13" s="64">
        <v>15.62</v>
      </c>
      <c r="G13" s="145"/>
    </row>
    <row r="14" spans="1:12">
      <c r="A14" s="87">
        <v>9</v>
      </c>
      <c r="B14" s="3" t="s">
        <v>395</v>
      </c>
      <c r="C14" s="76">
        <v>8</v>
      </c>
      <c r="D14" s="76">
        <v>12.7</v>
      </c>
      <c r="E14" s="76">
        <v>15.6</v>
      </c>
      <c r="F14" s="64">
        <v>9.5500000000000007</v>
      </c>
      <c r="G14" s="145"/>
    </row>
    <row r="15" spans="1:12">
      <c r="A15" s="87">
        <v>10</v>
      </c>
      <c r="B15" s="3" t="s">
        <v>396</v>
      </c>
      <c r="C15" s="76">
        <v>3.1</v>
      </c>
      <c r="D15" s="76">
        <v>5.8</v>
      </c>
      <c r="E15" s="76">
        <v>7.5</v>
      </c>
      <c r="F15" s="64">
        <v>4.25</v>
      </c>
      <c r="G15" s="145"/>
    </row>
    <row r="16" spans="1:12">
      <c r="A16" s="87">
        <v>11</v>
      </c>
      <c r="B16" s="3" t="s">
        <v>397</v>
      </c>
      <c r="C16" s="76">
        <v>0.8</v>
      </c>
      <c r="D16" s="76">
        <v>2</v>
      </c>
      <c r="E16" s="76">
        <v>2.8</v>
      </c>
      <c r="F16" s="64">
        <v>1.76</v>
      </c>
      <c r="G16" s="145"/>
    </row>
    <row r="17" spans="1:11">
      <c r="A17" s="87">
        <v>12</v>
      </c>
      <c r="B17" s="3" t="s">
        <v>398</v>
      </c>
      <c r="C17" s="76">
        <v>0.3</v>
      </c>
      <c r="D17" s="76">
        <v>0.9</v>
      </c>
      <c r="E17" s="76">
        <v>1.4</v>
      </c>
      <c r="F17" s="64">
        <v>1.08</v>
      </c>
      <c r="G17" s="145"/>
    </row>
    <row r="18" spans="1:11" ht="16.2">
      <c r="C18" t="s">
        <v>362</v>
      </c>
      <c r="F18" s="28" t="s">
        <v>410</v>
      </c>
      <c r="G18" s="59"/>
    </row>
    <row r="19" spans="1:11">
      <c r="F19" s="28" t="s">
        <v>411</v>
      </c>
    </row>
    <row r="22" spans="1:11">
      <c r="A22" s="192" t="s">
        <v>422</v>
      </c>
      <c r="B22" s="193"/>
      <c r="C22" s="193"/>
      <c r="D22" s="193"/>
      <c r="E22" s="193"/>
      <c r="F22" s="193"/>
      <c r="G22" s="194"/>
    </row>
    <row r="23" spans="1:11" ht="15.6">
      <c r="A23" s="89" t="s">
        <v>401</v>
      </c>
      <c r="B23" s="61" t="s">
        <v>399</v>
      </c>
      <c r="C23" s="65" t="s">
        <v>405</v>
      </c>
      <c r="D23" s="65" t="s">
        <v>401</v>
      </c>
      <c r="E23" s="32" t="s">
        <v>402</v>
      </c>
      <c r="F23" s="32" t="s">
        <v>403</v>
      </c>
      <c r="G23" s="32" t="s">
        <v>359</v>
      </c>
    </row>
    <row r="24" spans="1:11">
      <c r="A24" s="89">
        <v>1</v>
      </c>
      <c r="B24" s="61" t="s">
        <v>387</v>
      </c>
      <c r="C24" s="67">
        <v>-21.43</v>
      </c>
      <c r="D24" s="66">
        <v>14</v>
      </c>
      <c r="E24" s="60">
        <v>136</v>
      </c>
      <c r="F24" s="60">
        <v>225</v>
      </c>
      <c r="G24" s="68">
        <v>1.4159999999999999</v>
      </c>
      <c r="H24">
        <v>131</v>
      </c>
      <c r="I24">
        <v>230</v>
      </c>
      <c r="J24" s="23">
        <f>H24+5</f>
        <v>136</v>
      </c>
      <c r="K24" s="23">
        <f>I24-5</f>
        <v>225</v>
      </c>
    </row>
    <row r="25" spans="1:11">
      <c r="A25" s="89">
        <v>2</v>
      </c>
      <c r="B25" s="61" t="s">
        <v>388</v>
      </c>
      <c r="C25" s="67">
        <v>-13.61</v>
      </c>
      <c r="D25" s="66">
        <v>45</v>
      </c>
      <c r="E25" s="60">
        <v>119</v>
      </c>
      <c r="F25" s="60">
        <v>241</v>
      </c>
      <c r="G25" s="68">
        <v>1.4039999999999999</v>
      </c>
      <c r="H25">
        <v>114</v>
      </c>
      <c r="I25">
        <v>246</v>
      </c>
      <c r="J25" s="23">
        <f t="shared" ref="J25:J35" si="0">H25+5</f>
        <v>119</v>
      </c>
      <c r="K25" s="23">
        <f t="shared" ref="K25:K35" si="1">I25-5</f>
        <v>241</v>
      </c>
    </row>
    <row r="26" spans="1:11">
      <c r="A26" s="89">
        <v>3</v>
      </c>
      <c r="B26" s="61" t="s">
        <v>389</v>
      </c>
      <c r="C26" s="67">
        <v>-2.82</v>
      </c>
      <c r="D26" s="66">
        <v>74</v>
      </c>
      <c r="E26" s="60">
        <v>99</v>
      </c>
      <c r="F26" s="60">
        <v>261</v>
      </c>
      <c r="G26" s="68">
        <v>1.3839999999999999</v>
      </c>
      <c r="H26">
        <v>94</v>
      </c>
      <c r="I26">
        <v>266</v>
      </c>
      <c r="J26" s="23">
        <f t="shared" si="0"/>
        <v>99</v>
      </c>
      <c r="K26" s="23">
        <f t="shared" si="1"/>
        <v>261</v>
      </c>
    </row>
    <row r="27" spans="1:11">
      <c r="A27" s="89">
        <v>4</v>
      </c>
      <c r="B27" s="61" t="s">
        <v>390</v>
      </c>
      <c r="C27" s="67">
        <v>9.41</v>
      </c>
      <c r="D27" s="66">
        <v>105</v>
      </c>
      <c r="E27" s="60">
        <v>77</v>
      </c>
      <c r="F27" s="60">
        <v>283</v>
      </c>
      <c r="G27" s="68">
        <v>1.36</v>
      </c>
      <c r="H27">
        <v>72</v>
      </c>
      <c r="I27">
        <v>288</v>
      </c>
      <c r="J27" s="23">
        <f t="shared" si="0"/>
        <v>77</v>
      </c>
      <c r="K27" s="23">
        <f t="shared" si="1"/>
        <v>283</v>
      </c>
    </row>
    <row r="28" spans="1:11">
      <c r="A28" s="89">
        <v>5</v>
      </c>
      <c r="B28" s="61" t="s">
        <v>391</v>
      </c>
      <c r="C28" s="67">
        <v>18.79</v>
      </c>
      <c r="D28" s="66">
        <v>135</v>
      </c>
      <c r="E28" s="60">
        <v>58</v>
      </c>
      <c r="F28" s="60">
        <v>302</v>
      </c>
      <c r="G28" s="68">
        <v>1.339</v>
      </c>
      <c r="H28">
        <v>53</v>
      </c>
      <c r="I28">
        <v>307</v>
      </c>
      <c r="J28" s="23">
        <f t="shared" si="0"/>
        <v>58</v>
      </c>
      <c r="K28" s="23">
        <f t="shared" si="1"/>
        <v>302</v>
      </c>
    </row>
    <row r="29" spans="1:11">
      <c r="A29" s="89">
        <v>6</v>
      </c>
      <c r="B29" s="61" t="s">
        <v>392</v>
      </c>
      <c r="C29" s="67">
        <v>23.31</v>
      </c>
      <c r="D29" s="66">
        <v>166</v>
      </c>
      <c r="E29" s="60">
        <v>48</v>
      </c>
      <c r="F29" s="60">
        <v>312</v>
      </c>
      <c r="G29" s="68">
        <v>1.327</v>
      </c>
      <c r="H29">
        <v>43</v>
      </c>
      <c r="I29">
        <v>317</v>
      </c>
      <c r="J29" s="23">
        <f t="shared" si="0"/>
        <v>48</v>
      </c>
      <c r="K29" s="23">
        <f t="shared" si="1"/>
        <v>312</v>
      </c>
    </row>
    <row r="30" spans="1:11">
      <c r="A30" s="89">
        <v>7</v>
      </c>
      <c r="B30" s="61" t="s">
        <v>393</v>
      </c>
      <c r="C30" s="67">
        <v>21.51</v>
      </c>
      <c r="D30" s="66">
        <v>196</v>
      </c>
      <c r="E30" s="60">
        <v>52</v>
      </c>
      <c r="F30" s="60">
        <v>308</v>
      </c>
      <c r="G30" s="68">
        <v>1.3260000000000001</v>
      </c>
      <c r="H30">
        <v>47</v>
      </c>
      <c r="I30">
        <v>313</v>
      </c>
      <c r="J30" s="23">
        <f t="shared" si="0"/>
        <v>52</v>
      </c>
      <c r="K30" s="23">
        <f t="shared" si="1"/>
        <v>308</v>
      </c>
    </row>
    <row r="31" spans="1:11">
      <c r="A31" s="89">
        <v>8</v>
      </c>
      <c r="B31" s="61" t="s">
        <v>394</v>
      </c>
      <c r="C31" s="67">
        <v>13.78</v>
      </c>
      <c r="D31" s="66">
        <v>227</v>
      </c>
      <c r="E31" s="60">
        <v>68</v>
      </c>
      <c r="F31" s="60">
        <v>292</v>
      </c>
      <c r="G31" s="68">
        <v>1.337</v>
      </c>
      <c r="H31">
        <v>63</v>
      </c>
      <c r="I31">
        <v>297</v>
      </c>
      <c r="J31" s="23">
        <f t="shared" si="0"/>
        <v>68</v>
      </c>
      <c r="K31" s="23">
        <f t="shared" si="1"/>
        <v>292</v>
      </c>
    </row>
    <row r="32" spans="1:11">
      <c r="A32" s="89">
        <v>9</v>
      </c>
      <c r="B32" s="61" t="s">
        <v>395</v>
      </c>
      <c r="C32" s="67">
        <v>2.2200000000000002</v>
      </c>
      <c r="D32" s="66">
        <v>258</v>
      </c>
      <c r="E32" s="60">
        <v>90</v>
      </c>
      <c r="F32" s="60">
        <v>270</v>
      </c>
      <c r="G32" s="68">
        <v>1.357</v>
      </c>
      <c r="H32">
        <v>85</v>
      </c>
      <c r="I32">
        <v>275</v>
      </c>
      <c r="J32" s="23">
        <f t="shared" si="0"/>
        <v>90</v>
      </c>
      <c r="K32" s="23">
        <f t="shared" si="1"/>
        <v>270</v>
      </c>
    </row>
    <row r="33" spans="1:11">
      <c r="A33" s="89">
        <v>10</v>
      </c>
      <c r="B33" s="61" t="s">
        <v>396</v>
      </c>
      <c r="C33" s="67">
        <v>-9.6</v>
      </c>
      <c r="D33" s="66">
        <v>288</v>
      </c>
      <c r="E33" s="60">
        <v>111</v>
      </c>
      <c r="F33" s="60">
        <v>249</v>
      </c>
      <c r="G33" s="68">
        <v>1.38</v>
      </c>
      <c r="H33">
        <v>106</v>
      </c>
      <c r="I33">
        <v>254</v>
      </c>
      <c r="J33" s="23">
        <f t="shared" si="0"/>
        <v>111</v>
      </c>
      <c r="K33" s="23">
        <f t="shared" si="1"/>
        <v>249</v>
      </c>
    </row>
    <row r="34" spans="1:11">
      <c r="A34" s="89">
        <v>11</v>
      </c>
      <c r="B34" s="61" t="s">
        <v>397</v>
      </c>
      <c r="C34" s="67">
        <v>-19.14</v>
      </c>
      <c r="D34" s="66">
        <v>319</v>
      </c>
      <c r="E34" s="60">
        <v>130</v>
      </c>
      <c r="F34" s="60">
        <v>230</v>
      </c>
      <c r="G34" s="68">
        <v>1.4019999999999999</v>
      </c>
      <c r="H34">
        <v>125</v>
      </c>
      <c r="I34">
        <v>235</v>
      </c>
      <c r="J34" s="23">
        <f t="shared" si="0"/>
        <v>130</v>
      </c>
      <c r="K34" s="23">
        <f t="shared" si="1"/>
        <v>230</v>
      </c>
    </row>
    <row r="35" spans="1:11">
      <c r="A35" s="89">
        <v>12</v>
      </c>
      <c r="B35" s="61" t="s">
        <v>398</v>
      </c>
      <c r="C35" s="67">
        <v>-23.33</v>
      </c>
      <c r="D35" s="66">
        <v>349</v>
      </c>
      <c r="E35" s="60">
        <v>139</v>
      </c>
      <c r="F35" s="60">
        <v>221</v>
      </c>
      <c r="G35" s="68">
        <v>1.415</v>
      </c>
      <c r="H35">
        <v>134</v>
      </c>
      <c r="I35">
        <v>226</v>
      </c>
      <c r="J35" s="23">
        <f t="shared" si="0"/>
        <v>139</v>
      </c>
      <c r="K35" s="23">
        <f t="shared" si="1"/>
        <v>221</v>
      </c>
    </row>
  </sheetData>
  <mergeCells count="1">
    <mergeCell ref="A22:G22"/>
  </mergeCells>
  <pageMargins left="0.7" right="0.7" top="0.75" bottom="0.75" header="0.3" footer="0.3"/>
  <legacyDrawing r:id="rId1"/>
  <oleObjects>
    <oleObject progId="Equation.DSMT4" shapeId="7169" r:id="rId2"/>
    <oleObject progId="Equation.DSMT4" shapeId="7170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3</vt:i4>
      </vt:variant>
      <vt:variant>
        <vt:lpstr>Именованные диапазоны</vt:lpstr>
      </vt:variant>
      <vt:variant>
        <vt:i4>19</vt:i4>
      </vt:variant>
    </vt:vector>
  </HeadingPairs>
  <TitlesOfParts>
    <vt:vector size="26" baseType="lpstr">
      <vt:lpstr>Расчет</vt:lpstr>
      <vt:lpstr>Управление</vt:lpstr>
      <vt:lpstr>Потоки</vt:lpstr>
      <vt:lpstr>Н_Новгород</vt:lpstr>
      <vt:lpstr>Диаграмма3</vt:lpstr>
      <vt:lpstr>Высота</vt:lpstr>
      <vt:lpstr>Радиация</vt:lpstr>
      <vt:lpstr>_alfa</vt:lpstr>
      <vt:lpstr>_as</vt:lpstr>
      <vt:lpstr>_av</vt:lpstr>
      <vt:lpstr>_cosfi</vt:lpstr>
      <vt:lpstr>_dd</vt:lpstr>
      <vt:lpstr>_fi</vt:lpstr>
      <vt:lpstr>_nd</vt:lpstr>
      <vt:lpstr>_nn1</vt:lpstr>
      <vt:lpstr>_nn2</vt:lpstr>
      <vt:lpstr>_s1</vt:lpstr>
      <vt:lpstr>_s2</vt:lpstr>
      <vt:lpstr>_sigma</vt:lpstr>
      <vt:lpstr>_sinfi</vt:lpstr>
      <vt:lpstr>_sk</vt:lpstr>
      <vt:lpstr>_so</vt:lpstr>
      <vt:lpstr>_x1</vt:lpstr>
      <vt:lpstr>_x2</vt:lpstr>
      <vt:lpstr>_y1</vt:lpstr>
      <vt:lpstr>_y2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2020-08-28T12:08:43Z</dcterms:modified>
</cp:coreProperties>
</file>